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" windowWidth="19035" windowHeight="12015"/>
  </bookViews>
  <sheets>
    <sheet name="1.1" sheetId="9" r:id="rId1"/>
    <sheet name="1.2" sheetId="10" r:id="rId2"/>
    <sheet name="1.3" sheetId="11" r:id="rId3"/>
    <sheet name="2.1" sheetId="3" r:id="rId4"/>
    <sheet name="3.1-3.2" sheetId="12" r:id="rId5"/>
    <sheet name="3.4" sheetId="2" r:id="rId6"/>
    <sheet name="3.5" sheetId="4" r:id="rId7"/>
    <sheet name="4.1" sheetId="5" r:id="rId8"/>
    <sheet name="4.2" sheetId="6" r:id="rId9"/>
    <sheet name="4.3" sheetId="7" r:id="rId10"/>
    <sheet name="4.4-4.8" sheetId="15" r:id="rId11"/>
    <sheet name="4.9" sheetId="8" r:id="rId12"/>
  </sheets>
  <calcPr calcId="145621"/>
</workbook>
</file>

<file path=xl/calcChain.xml><?xml version="1.0" encoding="utf-8"?>
<calcChain xmlns="http://schemas.openxmlformats.org/spreadsheetml/2006/main">
  <c r="H8" i="4" l="1"/>
  <c r="F12" i="4"/>
  <c r="F9" i="4"/>
  <c r="F8" i="4"/>
  <c r="L21" i="4"/>
  <c r="L20" i="4"/>
  <c r="L17" i="4"/>
  <c r="L16" i="4"/>
  <c r="L13" i="4"/>
  <c r="L12" i="4"/>
  <c r="L9" i="4"/>
  <c r="L8" i="4"/>
  <c r="K21" i="4"/>
  <c r="K20" i="4"/>
  <c r="K17" i="4"/>
  <c r="K16" i="4"/>
  <c r="K13" i="4"/>
  <c r="K12" i="4"/>
  <c r="K9" i="4"/>
  <c r="K8" i="4"/>
  <c r="J21" i="4"/>
  <c r="J20" i="4"/>
  <c r="J17" i="4"/>
  <c r="J16" i="4"/>
  <c r="J13" i="4"/>
  <c r="J12" i="4"/>
  <c r="J9" i="4"/>
  <c r="J8" i="4"/>
  <c r="I21" i="4"/>
  <c r="I20" i="4"/>
  <c r="I17" i="4"/>
  <c r="I16" i="4"/>
  <c r="I13" i="4"/>
  <c r="I12" i="4"/>
  <c r="I9" i="4"/>
  <c r="I8" i="4"/>
  <c r="H21" i="4"/>
  <c r="H20" i="4"/>
  <c r="H17" i="4"/>
  <c r="H16" i="4"/>
  <c r="H13" i="4"/>
  <c r="H12" i="4"/>
  <c r="H9" i="4"/>
  <c r="G21" i="4"/>
  <c r="G20" i="4"/>
  <c r="G17" i="4"/>
  <c r="G16" i="4"/>
  <c r="G13" i="4"/>
  <c r="G12" i="4"/>
  <c r="G8" i="4"/>
  <c r="G9" i="4"/>
  <c r="F21" i="4"/>
  <c r="F20" i="4"/>
  <c r="F17" i="4"/>
  <c r="F16" i="4"/>
  <c r="F13" i="4"/>
  <c r="E21" i="4"/>
  <c r="E20" i="4"/>
  <c r="E17" i="4"/>
  <c r="E16" i="4"/>
  <c r="E13" i="4"/>
  <c r="E12" i="4"/>
  <c r="E9" i="4"/>
  <c r="E8" i="4"/>
  <c r="L23" i="4" l="1"/>
  <c r="K23" i="4"/>
  <c r="L22" i="4"/>
  <c r="K22" i="4"/>
  <c r="J23" i="4"/>
  <c r="I23" i="4"/>
  <c r="J22" i="4"/>
  <c r="I22" i="4"/>
  <c r="H23" i="4"/>
  <c r="G23" i="4"/>
  <c r="H22" i="4"/>
  <c r="G22" i="4"/>
  <c r="L19" i="4"/>
  <c r="K19" i="4"/>
  <c r="L18" i="4"/>
  <c r="K18" i="4"/>
  <c r="J19" i="4"/>
  <c r="I19" i="4"/>
  <c r="J18" i="4"/>
  <c r="I18" i="4"/>
  <c r="H19" i="4"/>
  <c r="G19" i="4"/>
  <c r="H18" i="4"/>
  <c r="G18" i="4"/>
  <c r="L11" i="4"/>
  <c r="K11" i="4"/>
  <c r="L10" i="4"/>
  <c r="K10" i="4"/>
  <c r="J11" i="4"/>
  <c r="I11" i="4"/>
  <c r="J10" i="4"/>
  <c r="I10" i="4"/>
  <c r="G11" i="4"/>
  <c r="G10" i="4"/>
  <c r="L15" i="4"/>
  <c r="K15" i="4"/>
  <c r="L14" i="4"/>
  <c r="K14" i="4"/>
  <c r="J15" i="4"/>
  <c r="I15" i="4"/>
  <c r="J14" i="4"/>
  <c r="I14" i="4"/>
  <c r="H15" i="4"/>
  <c r="G15" i="4"/>
  <c r="H14" i="4"/>
  <c r="G14" i="4"/>
  <c r="H11" i="4"/>
  <c r="H10" i="4"/>
  <c r="E23" i="4"/>
  <c r="E22" i="4"/>
  <c r="E19" i="4"/>
  <c r="E18" i="4"/>
  <c r="E15" i="4"/>
  <c r="E14" i="4"/>
  <c r="F23" i="4"/>
  <c r="F22" i="4"/>
  <c r="F19" i="4"/>
  <c r="F18" i="4"/>
  <c r="F15" i="4"/>
  <c r="F14" i="4"/>
  <c r="E11" i="4"/>
  <c r="E10" i="4"/>
  <c r="S19" i="2" l="1"/>
  <c r="S15" i="2"/>
  <c r="S14" i="2"/>
  <c r="S13" i="2"/>
  <c r="S9" i="2"/>
  <c r="S8" i="2"/>
  <c r="J10" i="10"/>
  <c r="F11" i="3" l="1"/>
  <c r="H11" i="10" l="1"/>
  <c r="G11" i="10"/>
  <c r="E11" i="10"/>
  <c r="F16" i="3" l="1"/>
  <c r="G8" i="11" l="1"/>
  <c r="G9" i="11"/>
  <c r="G10" i="11"/>
  <c r="G11" i="11"/>
  <c r="G12" i="11"/>
  <c r="G13" i="11"/>
  <c r="G14" i="11"/>
  <c r="G15" i="11"/>
  <c r="G16" i="11"/>
  <c r="G17" i="11"/>
  <c r="G7" i="11"/>
  <c r="D11" i="10"/>
  <c r="J9" i="10"/>
  <c r="F31" i="9"/>
  <c r="F30" i="9"/>
  <c r="F22" i="9"/>
  <c r="F23" i="9"/>
  <c r="F21" i="9"/>
  <c r="F12" i="9"/>
  <c r="F13" i="9"/>
  <c r="F14" i="9"/>
  <c r="F11" i="9"/>
  <c r="E32" i="9"/>
  <c r="D32" i="9"/>
  <c r="F32" i="9" s="1"/>
  <c r="E24" i="9"/>
  <c r="D24" i="9"/>
  <c r="E15" i="9"/>
  <c r="D15" i="9"/>
  <c r="F24" i="9" l="1"/>
  <c r="F15" i="9"/>
  <c r="J11" i="10"/>
  <c r="F17" i="3"/>
  <c r="F12" i="3"/>
</calcChain>
</file>

<file path=xl/sharedStrings.xml><?xml version="1.0" encoding="utf-8"?>
<sst xmlns="http://schemas.openxmlformats.org/spreadsheetml/2006/main" count="375" uniqueCount="220">
  <si>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</si>
  <si>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</si>
  <si>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</si>
  <si>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</si>
  <si>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</si>
  <si>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</si>
  <si>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</si>
  <si>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</si>
  <si>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</si>
  <si>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</si>
  <si>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</si>
  <si>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</si>
  <si>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</si>
  <si>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</si>
  <si>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</si>
  <si>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</si>
  <si>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</si>
  <si>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</si>
  <si>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</si>
  <si>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</si>
  <si>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</si>
  <si>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</si>
  <si>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</si>
  <si>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</si>
  <si>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</si>
  <si>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</si>
  <si>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</si>
  <si>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</si>
  <si>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</si>
  <si>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</si>
  <si>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</si>
  <si>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</si>
  <si>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</si>
  <si>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</si>
  <si>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</si>
  <si>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</si>
  <si>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</si>
  <si>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</si>
  <si>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</si>
  <si>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</si>
  <si>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</si>
  <si>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</si>
  <si>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</si>
  <si>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</si>
  <si>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</si>
  <si>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</si>
  <si>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</si>
  <si>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</si>
  <si>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</si>
  <si>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</si>
  <si>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</si>
  <si>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</si>
  <si>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</si>
  <si>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</si>
  <si>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</si>
  <si>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</si>
  <si>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</si>
  <si>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</si>
  <si>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</si>
  <si>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</si>
  <si>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</si>
  <si>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</si>
  <si>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</si>
  <si>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</si>
  <si>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</si>
  <si>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</si>
  <si>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</si>
  <si>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</si>
  <si>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</si>
  <si>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</si>
  <si>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</si>
  <si>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</si>
  <si>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</si>
  <si>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</si>
  <si>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</si>
  <si>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</si>
  <si>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</si>
  <si>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</si>
  <si>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</si>
  <si>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</si>
  <si>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</si>
  <si>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</si>
  <si>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</si>
  <si>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</si>
  <si>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</si>
  <si>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</si>
  <si>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</si>
  <si>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</si>
  <si>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</si>
  <si>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</si>
  <si>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</si>
  <si>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</si>
  <si>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</si>
  <si>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</si>
  <si>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</si>
  <si>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</si>
  <si>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</si>
  <si>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</si>
  <si>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</si>
  <si>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</si>
  <si>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</si>
  <si>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</si>
  <si>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</si>
  <si>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</si>
  <si>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</si>
  <si>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</si>
  <si>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</si>
  <si>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</si>
  <si>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</si>
  <si>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</si>
  <si>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</si>
  <si>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</si>
  <si>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</si>
  <si>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</si>
  <si>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</si>
  <si>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</si>
  <si>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</si>
  <si>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</si>
  <si>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</si>
  <si>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</si>
  <si>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</si>
  <si>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</si>
  <si>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</si>
  <si>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</si>
  <si>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</si>
  <si>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</si>
  <si>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</si>
  <si>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</si>
  <si>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</si>
  <si>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</si>
  <si>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</si>
  <si>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</si>
  <si>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</si>
  <si>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</si>
  <si>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</si>
  <si>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</si>
  <si>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</si>
  <si>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</si>
  <si>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</si>
  <si>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</si>
  <si>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</si>
  <si>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</si>
  <si>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</si>
  <si>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</si>
  <si>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</si>
  <si>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</si>
  <si>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</si>
  <si>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</si>
  <si>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</si>
  <si>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</si>
  <si>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</si>
  <si>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</si>
  <si>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</si>
  <si>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</si>
  <si>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</si>
  <si>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</si>
  <si>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</si>
  <si>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</si>
  <si>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>8(34385) 5-31-53; 8(34385) 5-39-93</t>
  </si>
  <si>
    <t>8(34385) 5-31-53; 8(34385) 5-39-93; energo@serovmet.ru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</si>
  <si>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</si>
  <si>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</si>
  <si>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</si>
  <si>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</si>
  <si>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</si>
  <si>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</si>
  <si>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</si>
  <si>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</si>
  <si>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</si>
  <si>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</si>
  <si>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</si>
  <si>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</si>
  <si>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</si>
  <si>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</si>
  <si>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</si>
  <si>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</si>
  <si>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</si>
  <si>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</si>
  <si>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</si>
  <si>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</si>
  <si>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</si>
  <si>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</si>
  <si>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</si>
  <si>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</si>
  <si>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</si>
  <si>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</si>
  <si>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</si>
  <si>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</si>
  <si>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</si>
  <si>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</si>
  <si>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</si>
  <si>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</si>
  <si>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</si>
  <si>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</si>
  <si>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</si>
  <si>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</si>
  <si>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</si>
  <si>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</si>
  <si>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</si>
  <si>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>Прием заявок на заключение договоров технологического присоединения.                                                                                                                                           Прием заявок на акты технологического присоединения.                                                                                                                                                                            Акты разграничения ответственности сторон.                                                                                            Консультации по всем вопросам технологического присоединения</t>
  </si>
  <si>
    <t>пн-пт                  8:00 - 17:00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</si>
  <si>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</si>
  <si>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</si>
  <si>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</si>
  <si>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</si>
  <si>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</si>
  <si>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</si>
  <si>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</si>
  <si>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2017 год</t>
  </si>
  <si>
    <t>2017г.</t>
  </si>
  <si>
    <t>Количество точек поставки</t>
  </si>
  <si>
    <t>Мероприятий в целях совершенствования деятельности по технологическому присоединению  не проводилось.</t>
  </si>
  <si>
    <t>руб. без НДС</t>
  </si>
  <si>
    <t>2018 год</t>
  </si>
  <si>
    <r>
      <t>Информация о наличии невостребованной мощности размещена на сайте</t>
    </r>
    <r>
      <rPr>
        <b/>
        <sz val="10"/>
        <color theme="1"/>
        <rFont val="Arial Cyr"/>
        <charset val="204"/>
      </rPr>
      <t xml:space="preserve"> http://www.steel.ugmk.com/factory/nmz/uslugi-elektrosnabzheniya-nmz/</t>
    </r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</si>
  <si>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</si>
  <si>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Обращений в отчетном периоде не было</t>
  </si>
  <si>
    <t xml:space="preserve">      За отчетный период  опросы потребителей для выявления мнения о качестве обслуживания не проводились.</t>
  </si>
  <si>
    <t>2018г.</t>
  </si>
  <si>
    <t>Информация по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 подпункта "с" пункта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</si>
</sst>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1"/>
      <color theme="1"/>
      <name val="Arial Cyr"/>
      <charset val="204"/>
    </font>
    <font>
      <b/>
      <i/>
      <sz val="12"/>
      <color theme="1"/>
      <name val="Arial Cyr"/>
      <charset val="204"/>
    </font>
    <font>
      <b/>
      <sz val="12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/>
    <xf numFmtId="0" fontId="0" fillId="0" borderId="2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0" fillId="0" borderId="19" xfId="0" applyBorder="1"/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/>
    </xf>
    <xf numFmtId="0" fontId="2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0" fontId="14" fillId="0" borderId="0" xfId="0" applyFont="1" applyAlignment="1">
      <alignment wrapText="1"/>
    </xf>
    <xf numFmtId="0" fontId="0" fillId="2" borderId="22" xfId="0" applyFill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3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73" xfId="0" applyBorder="1" applyAlignment="1">
      <alignment horizontal="center" vertical="top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3" fontId="15" fillId="0" borderId="75" xfId="0" applyNumberFormat="1" applyFont="1" applyBorder="1" applyAlignment="1">
      <alignment horizontal="center"/>
    </xf>
    <xf numFmtId="3" fontId="15" fillId="0" borderId="76" xfId="0" applyNumberFormat="1" applyFont="1" applyBorder="1" applyAlignment="1">
      <alignment horizontal="center" vertical="center" wrapText="1"/>
    </xf>
    <xf numFmtId="3" fontId="15" fillId="0" borderId="75" xfId="0" applyNumberFormat="1" applyFont="1" applyBorder="1" applyAlignment="1">
      <alignment horizontal="center" vertical="center" wrapText="1"/>
    </xf>
    <xf numFmtId="3" fontId="15" fillId="3" borderId="76" xfId="0" applyNumberFormat="1" applyFont="1" applyFill="1" applyBorder="1" applyAlignment="1">
      <alignment horizontal="center" vertical="center" wrapText="1"/>
    </xf>
    <xf numFmtId="3" fontId="15" fillId="3" borderId="77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49" fontId="18" fillId="0" borderId="0" xfId="0" applyNumberFormat="1" applyFont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49" fontId="8" fillId="0" borderId="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7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3" borderId="79" xfId="0" applyFill="1" applyBorder="1" applyAlignment="1">
      <alignment horizontal="center" vertical="center" wrapText="1"/>
    </xf>
    <xf numFmtId="0" fontId="0" fillId="3" borderId="80" xfId="0" applyFill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P33"/>
  <sheetViews>
    <sheetView tabSelected="1" topLeftCell="A4" workbookViewId="0">
      <selection activeCell="B3" sqref="B3"/>
    </sheetView>
  </sheetViews>
  <sheetFormatPr defaultRowHeight="12.75" x14ac:dyDescent="0.2"/>
  <cols>
    <col min="2" max="2" width="6.28515625" customWidth="1"/>
    <col min="3" max="3" width="25" customWidth="1"/>
    <col min="4" max="4" width="13.28515625" customWidth="1"/>
    <col min="5" max="5" width="11.28515625" customWidth="1"/>
    <col min="6" max="6" width="10.140625" customWidth="1"/>
    <col min="10" max="10" width="9.28515625" customWidth="1"/>
  </cols>
  <sheetData>
    <row r="2" spans="2:16" ht="58.5" customHeight="1" x14ac:dyDescent="0.25">
      <c r="B2" s="152" t="s">
        <v>219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16"/>
      <c r="O2" s="116"/>
      <c r="P2" s="116"/>
    </row>
    <row r="3" spans="2:16" ht="29.25" customHeight="1" x14ac:dyDescent="0.2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2:16" ht="14.25" customHeight="1" x14ac:dyDescent="0.2">
      <c r="B4" s="101"/>
      <c r="J4" s="102"/>
    </row>
    <row r="5" spans="2:16" ht="13.5" customHeight="1" x14ac:dyDescent="0.2">
      <c r="B5" s="155" t="s">
        <v>176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hidden="1" x14ac:dyDescent="0.2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2:16" ht="14.25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20.25" customHeight="1" thickBot="1" x14ac:dyDescent="0.25">
      <c r="B8" s="154" t="s">
        <v>177</v>
      </c>
      <c r="C8" s="154"/>
      <c r="D8" s="154"/>
      <c r="E8" s="154"/>
      <c r="F8" s="154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4.25" x14ac:dyDescent="0.2">
      <c r="B9" s="139" t="s">
        <v>162</v>
      </c>
      <c r="C9" s="148" t="s">
        <v>163</v>
      </c>
      <c r="D9" s="141" t="s">
        <v>164</v>
      </c>
      <c r="E9" s="141"/>
      <c r="F9" s="142" t="s">
        <v>165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6.5" customHeight="1" thickBot="1" x14ac:dyDescent="0.25">
      <c r="B10" s="140"/>
      <c r="C10" s="149"/>
      <c r="D10" s="39">
        <v>2017</v>
      </c>
      <c r="E10" s="39">
        <v>2018</v>
      </c>
      <c r="F10" s="143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5" x14ac:dyDescent="0.25">
      <c r="B11" s="25">
        <v>1</v>
      </c>
      <c r="C11" s="26" t="s">
        <v>30</v>
      </c>
      <c r="D11" s="27">
        <v>2</v>
      </c>
      <c r="E11" s="27">
        <v>2</v>
      </c>
      <c r="F11" s="28">
        <f>E11-D11</f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5" x14ac:dyDescent="0.25">
      <c r="B12" s="23" t="s">
        <v>166</v>
      </c>
      <c r="C12" s="16" t="s">
        <v>169</v>
      </c>
      <c r="D12" s="17">
        <v>1</v>
      </c>
      <c r="E12" s="17">
        <v>1</v>
      </c>
      <c r="F12" s="24">
        <f t="shared" ref="F12:F15" si="0">E12-D12</f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" x14ac:dyDescent="0.25">
      <c r="B13" s="23" t="s">
        <v>167</v>
      </c>
      <c r="C13" s="16" t="s">
        <v>170</v>
      </c>
      <c r="D13" s="17">
        <v>12</v>
      </c>
      <c r="E13" s="17">
        <v>12</v>
      </c>
      <c r="F13" s="24">
        <f t="shared" si="0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5.75" thickBot="1" x14ac:dyDescent="0.3">
      <c r="B14" s="30" t="s">
        <v>53</v>
      </c>
      <c r="C14" s="31" t="s">
        <v>171</v>
      </c>
      <c r="D14" s="32">
        <v>4</v>
      </c>
      <c r="E14" s="32">
        <v>4</v>
      </c>
      <c r="F14" s="33">
        <f t="shared" si="0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 thickBot="1" x14ac:dyDescent="0.25">
      <c r="B15" s="153" t="s">
        <v>168</v>
      </c>
      <c r="C15" s="153"/>
      <c r="D15" s="29">
        <f>SUM(D11:D14)</f>
        <v>19</v>
      </c>
      <c r="E15" s="29">
        <f>SUM(E11:E14)</f>
        <v>19</v>
      </c>
      <c r="F15" s="29">
        <f t="shared" si="0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" x14ac:dyDescent="0.25">
      <c r="B16" s="20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5" x14ac:dyDescent="0.25"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thickBot="1" x14ac:dyDescent="0.3">
      <c r="B18" s="22" t="s">
        <v>178</v>
      </c>
      <c r="C18" s="22"/>
      <c r="D18" s="21"/>
      <c r="E18" s="21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4.25" x14ac:dyDescent="0.2">
      <c r="B19" s="150" t="s">
        <v>162</v>
      </c>
      <c r="C19" s="146" t="s">
        <v>172</v>
      </c>
      <c r="D19" s="133" t="s">
        <v>164</v>
      </c>
      <c r="E19" s="134"/>
      <c r="F19" s="135" t="s">
        <v>165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6.5" customHeight="1" thickBot="1" x14ac:dyDescent="0.25">
      <c r="B20" s="151"/>
      <c r="C20" s="147"/>
      <c r="D20" s="39">
        <v>2017</v>
      </c>
      <c r="E20" s="39">
        <v>2018</v>
      </c>
      <c r="F20" s="136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5" x14ac:dyDescent="0.25">
      <c r="B21" s="25">
        <v>1</v>
      </c>
      <c r="C21" s="26" t="s">
        <v>173</v>
      </c>
      <c r="D21" s="27">
        <v>2</v>
      </c>
      <c r="E21" s="27">
        <v>2</v>
      </c>
      <c r="F21" s="28">
        <f>E21-D21</f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5" x14ac:dyDescent="0.25">
      <c r="B22" s="23" t="s">
        <v>166</v>
      </c>
      <c r="C22" s="16" t="s">
        <v>174</v>
      </c>
      <c r="D22" s="17">
        <v>5</v>
      </c>
      <c r="E22" s="17">
        <v>5</v>
      </c>
      <c r="F22" s="24">
        <f t="shared" ref="F22:F24" si="1">E22-D22</f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5.75" thickBot="1" x14ac:dyDescent="0.3">
      <c r="B23" s="30" t="s">
        <v>167</v>
      </c>
      <c r="C23" s="31" t="s">
        <v>175</v>
      </c>
      <c r="D23" s="36">
        <v>10</v>
      </c>
      <c r="E23" s="36">
        <v>10</v>
      </c>
      <c r="F23" s="33">
        <f t="shared" si="1"/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5.75" thickBot="1" x14ac:dyDescent="0.25">
      <c r="B24" s="137" t="s">
        <v>168</v>
      </c>
      <c r="C24" s="138"/>
      <c r="D24" s="37">
        <f>SUM(D21:D23)</f>
        <v>17</v>
      </c>
      <c r="E24" s="37">
        <f>SUM(E21:E23)</f>
        <v>17</v>
      </c>
      <c r="F24" s="38">
        <f t="shared" si="1"/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5" x14ac:dyDescent="0.25">
      <c r="B25" s="21"/>
      <c r="C25" s="21"/>
      <c r="D25" s="21"/>
      <c r="E25" s="21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5" x14ac:dyDescent="0.25">
      <c r="B26" s="21"/>
      <c r="C26" s="21"/>
      <c r="D26" s="21"/>
      <c r="E26" s="21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5.75" thickBot="1" x14ac:dyDescent="0.3">
      <c r="B27" s="22" t="s">
        <v>179</v>
      </c>
      <c r="C27" s="21"/>
      <c r="D27" s="21"/>
      <c r="E27" s="21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4.25" x14ac:dyDescent="0.2">
      <c r="B28" s="139" t="s">
        <v>162</v>
      </c>
      <c r="C28" s="148" t="s">
        <v>182</v>
      </c>
      <c r="D28" s="141" t="s">
        <v>164</v>
      </c>
      <c r="E28" s="141"/>
      <c r="F28" s="142" t="s">
        <v>165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6.5" customHeight="1" thickBot="1" x14ac:dyDescent="0.25">
      <c r="B29" s="140"/>
      <c r="C29" s="149"/>
      <c r="D29" s="39">
        <v>2017</v>
      </c>
      <c r="E29" s="39">
        <v>2018</v>
      </c>
      <c r="F29" s="143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15" x14ac:dyDescent="0.25">
      <c r="B30" s="25">
        <v>1</v>
      </c>
      <c r="C30" s="26" t="s">
        <v>180</v>
      </c>
      <c r="D30" s="27">
        <v>0</v>
      </c>
      <c r="E30" s="27">
        <v>0</v>
      </c>
      <c r="F30" s="28">
        <f>E30-D30</f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15.75" thickBot="1" x14ac:dyDescent="0.3">
      <c r="B31" s="30" t="s">
        <v>166</v>
      </c>
      <c r="C31" s="31" t="s">
        <v>181</v>
      </c>
      <c r="D31" s="32">
        <v>16</v>
      </c>
      <c r="E31" s="32">
        <v>16</v>
      </c>
      <c r="F31" s="33">
        <f t="shared" ref="F31:F32" si="2">E31-D31</f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ht="15.75" thickBot="1" x14ac:dyDescent="0.25">
      <c r="B32" s="144" t="s">
        <v>168</v>
      </c>
      <c r="C32" s="145"/>
      <c r="D32" s="37">
        <f>SUM(D30:D31)</f>
        <v>16</v>
      </c>
      <c r="E32" s="37">
        <f>SUM(E30:E31)</f>
        <v>16</v>
      </c>
      <c r="F32" s="38">
        <f t="shared" si="2"/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4.25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mergeCells count="18">
    <mergeCell ref="B2:M2"/>
    <mergeCell ref="F9:F10"/>
    <mergeCell ref="B15:C15"/>
    <mergeCell ref="B9:B10"/>
    <mergeCell ref="B8:F8"/>
    <mergeCell ref="D9:E9"/>
    <mergeCell ref="B5:P6"/>
    <mergeCell ref="B32:C32"/>
    <mergeCell ref="C19:C20"/>
    <mergeCell ref="C9:C10"/>
    <mergeCell ref="C28:C29"/>
    <mergeCell ref="B19:B20"/>
    <mergeCell ref="D19:E19"/>
    <mergeCell ref="F19:F20"/>
    <mergeCell ref="B24:C24"/>
    <mergeCell ref="B28:B29"/>
    <mergeCell ref="D28:E28"/>
    <mergeCell ref="F28:F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C3:F13"/>
  <sheetViews>
    <sheetView workbookViewId="0">
      <selection activeCell="I16" sqref="I16"/>
    </sheetView>
  </sheetViews>
  <sheetFormatPr defaultRowHeight="12.75" x14ac:dyDescent="0.2"/>
  <cols>
    <col min="2" max="2" width="5" customWidth="1"/>
    <col min="3" max="3" width="8.140625" customWidth="1"/>
    <col min="4" max="4" width="37.140625" customWidth="1"/>
    <col min="5" max="5" width="11.42578125" customWidth="1"/>
    <col min="6" max="6" width="19.28515625" customWidth="1"/>
  </cols>
  <sheetData>
    <row r="3" spans="3:6" x14ac:dyDescent="0.2">
      <c r="C3" s="6" t="s">
        <v>110</v>
      </c>
    </row>
    <row r="4" spans="3:6" ht="13.5" thickBot="1" x14ac:dyDescent="0.25">
      <c r="C4" s="5"/>
    </row>
    <row r="5" spans="3:6" ht="26.25" thickBot="1" x14ac:dyDescent="0.25">
      <c r="C5" s="85" t="s">
        <v>0</v>
      </c>
      <c r="D5" s="86" t="s">
        <v>111</v>
      </c>
      <c r="E5" s="92" t="s">
        <v>112</v>
      </c>
      <c r="F5" s="93" t="s">
        <v>160</v>
      </c>
    </row>
    <row r="6" spans="3:6" ht="42.75" customHeight="1" x14ac:dyDescent="0.2">
      <c r="C6" s="221">
        <v>1</v>
      </c>
      <c r="D6" s="10" t="s">
        <v>113</v>
      </c>
      <c r="E6" s="223" t="s">
        <v>114</v>
      </c>
      <c r="F6" s="225" t="s">
        <v>158</v>
      </c>
    </row>
    <row r="7" spans="3:6" ht="25.5" hidden="1" x14ac:dyDescent="0.2">
      <c r="C7" s="221"/>
      <c r="D7" s="10" t="s">
        <v>115</v>
      </c>
      <c r="E7" s="223"/>
      <c r="F7" s="225"/>
    </row>
    <row r="8" spans="3:6" ht="25.5" hidden="1" x14ac:dyDescent="0.2">
      <c r="C8" s="222"/>
      <c r="D8" s="7" t="s">
        <v>116</v>
      </c>
      <c r="E8" s="224"/>
      <c r="F8" s="226"/>
    </row>
    <row r="9" spans="3:6" ht="39" customHeight="1" x14ac:dyDescent="0.2">
      <c r="C9" s="88">
        <v>2</v>
      </c>
      <c r="D9" s="2" t="s">
        <v>117</v>
      </c>
      <c r="E9" s="9" t="s">
        <v>118</v>
      </c>
      <c r="F9" s="227" t="s">
        <v>161</v>
      </c>
    </row>
    <row r="10" spans="3:6" ht="43.5" customHeight="1" x14ac:dyDescent="0.2">
      <c r="C10" s="88" t="s">
        <v>14</v>
      </c>
      <c r="D10" s="2" t="s">
        <v>119</v>
      </c>
      <c r="E10" s="9" t="s">
        <v>118</v>
      </c>
      <c r="F10" s="225"/>
    </row>
    <row r="11" spans="3:6" ht="57" customHeight="1" x14ac:dyDescent="0.2">
      <c r="C11" s="88" t="s">
        <v>19</v>
      </c>
      <c r="D11" s="2" t="s">
        <v>120</v>
      </c>
      <c r="E11" s="9" t="s">
        <v>118</v>
      </c>
      <c r="F11" s="225"/>
    </row>
    <row r="12" spans="3:6" ht="55.5" customHeight="1" x14ac:dyDescent="0.2">
      <c r="C12" s="88">
        <v>3</v>
      </c>
      <c r="D12" s="2" t="s">
        <v>121</v>
      </c>
      <c r="E12" s="9" t="s">
        <v>122</v>
      </c>
      <c r="F12" s="225"/>
    </row>
    <row r="13" spans="3:6" ht="48" customHeight="1" thickBot="1" x14ac:dyDescent="0.25">
      <c r="C13" s="89">
        <v>4</v>
      </c>
      <c r="D13" s="90" t="s">
        <v>123</v>
      </c>
      <c r="E13" s="91" t="s">
        <v>122</v>
      </c>
      <c r="F13" s="228"/>
    </row>
  </sheetData>
  <mergeCells count="4">
    <mergeCell ref="C6:C8"/>
    <mergeCell ref="E6:E8"/>
    <mergeCell ref="F6:F8"/>
    <mergeCell ref="F9:F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T40"/>
  <sheetViews>
    <sheetView zoomScale="90" zoomScaleNormal="90" workbookViewId="0">
      <selection activeCell="N43" sqref="N43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19" x14ac:dyDescent="0.2">
      <c r="A2" s="229" t="s">
        <v>191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9" x14ac:dyDescent="0.2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5" spans="1:19" x14ac:dyDescent="0.2">
      <c r="A5" s="15" t="s">
        <v>216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9" spans="1:19" x14ac:dyDescent="0.2">
      <c r="A9" s="229" t="s">
        <v>192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</row>
    <row r="10" spans="1:19" x14ac:dyDescent="0.2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2" spans="1:19" x14ac:dyDescent="0.2">
      <c r="A12" s="231" t="s">
        <v>193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6" spans="1:19" x14ac:dyDescent="0.2">
      <c r="A16" s="229" t="s">
        <v>194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</row>
    <row r="17" spans="1:20" ht="179.25" customHeight="1" x14ac:dyDescent="0.2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</row>
    <row r="19" spans="1:20" x14ac:dyDescent="0.2">
      <c r="A19" t="s">
        <v>195</v>
      </c>
    </row>
    <row r="23" spans="1:20" x14ac:dyDescent="0.2">
      <c r="A23" s="229" t="s">
        <v>197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1:20" ht="27.75" customHeight="1" x14ac:dyDescent="0.2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</row>
    <row r="26" spans="1:20" ht="31.5" customHeight="1" x14ac:dyDescent="0.2">
      <c r="A26" s="232" t="s">
        <v>217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</row>
    <row r="30" spans="1:20" x14ac:dyDescent="0.2">
      <c r="A30" s="229" t="s">
        <v>196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</row>
    <row r="31" spans="1:20" ht="12.75" customHeight="1" x14ac:dyDescent="0.2">
      <c r="A31" s="229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</row>
    <row r="33" spans="1:16" x14ac:dyDescent="0.2">
      <c r="A33" s="230" t="s">
        <v>201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</row>
    <row r="34" spans="1:16" ht="24.75" customHeight="1" x14ac:dyDescent="0.2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</row>
    <row r="35" spans="1:16" x14ac:dyDescent="0.2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1:16" x14ac:dyDescent="0.2">
      <c r="A36" s="100" t="s">
        <v>202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x14ac:dyDescent="0.2">
      <c r="A38" s="100" t="s">
        <v>203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x14ac:dyDescent="0.2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 x14ac:dyDescent="0.2">
      <c r="A40" s="100" t="s">
        <v>207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</sheetData>
  <mergeCells count="8">
    <mergeCell ref="A30:P31"/>
    <mergeCell ref="A33:P34"/>
    <mergeCell ref="A2:N3"/>
    <mergeCell ref="A9:P10"/>
    <mergeCell ref="A12:P12"/>
    <mergeCell ref="A16:S17"/>
    <mergeCell ref="A23:P24"/>
    <mergeCell ref="A26:T2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B3:AF8"/>
  <sheetViews>
    <sheetView zoomScale="90" zoomScaleNormal="90" workbookViewId="0">
      <selection activeCell="L23" sqref="L23"/>
    </sheetView>
  </sheetViews>
  <sheetFormatPr defaultRowHeight="12.75" x14ac:dyDescent="0.2"/>
  <cols>
    <col min="1" max="1" width="5" customWidth="1"/>
    <col min="2" max="2" width="4.140625" customWidth="1"/>
    <col min="4" max="4" width="11.42578125" customWidth="1"/>
    <col min="7" max="7" width="10.85546875" customWidth="1"/>
    <col min="8" max="8" width="11.7109375" customWidth="1"/>
    <col min="9" max="9" width="12.42578125" customWidth="1"/>
    <col min="11" max="11" width="11.42578125" customWidth="1"/>
    <col min="12" max="12" width="16" customWidth="1"/>
    <col min="13" max="13" width="14.140625" customWidth="1"/>
    <col min="14" max="14" width="11.140625" customWidth="1"/>
    <col min="15" max="15" width="14" customWidth="1"/>
    <col min="17" max="17" width="12.28515625" customWidth="1"/>
    <col min="19" max="19" width="11.5703125" customWidth="1"/>
    <col min="20" max="20" width="11" customWidth="1"/>
    <col min="22" max="22" width="12.140625" customWidth="1"/>
    <col min="25" max="25" width="14" customWidth="1"/>
    <col min="26" max="26" width="11.85546875" customWidth="1"/>
    <col min="28" max="28" width="14" customWidth="1"/>
    <col min="29" max="29" width="13.5703125" customWidth="1"/>
    <col min="30" max="30" width="9.7109375" customWidth="1"/>
    <col min="31" max="31" width="14.5703125" customWidth="1"/>
    <col min="32" max="32" width="11.7109375" customWidth="1"/>
  </cols>
  <sheetData>
    <row r="3" spans="2:32" x14ac:dyDescent="0.2">
      <c r="B3" s="6" t="s">
        <v>152</v>
      </c>
    </row>
    <row r="4" spans="2:32" x14ac:dyDescent="0.2">
      <c r="B4" s="5"/>
    </row>
    <row r="5" spans="2:32" ht="24.75" customHeight="1" x14ac:dyDescent="0.2">
      <c r="B5" s="199" t="s">
        <v>0</v>
      </c>
      <c r="C5" s="199" t="s">
        <v>124</v>
      </c>
      <c r="D5" s="199" t="s">
        <v>125</v>
      </c>
      <c r="E5" s="199" t="s">
        <v>126</v>
      </c>
      <c r="F5" s="205" t="s">
        <v>127</v>
      </c>
      <c r="G5" s="206"/>
      <c r="H5" s="206"/>
      <c r="I5" s="206"/>
      <c r="J5" s="207"/>
      <c r="K5" s="205" t="s">
        <v>128</v>
      </c>
      <c r="L5" s="206"/>
      <c r="M5" s="206"/>
      <c r="N5" s="206"/>
      <c r="O5" s="206"/>
      <c r="P5" s="207"/>
      <c r="Q5" s="205" t="s">
        <v>129</v>
      </c>
      <c r="R5" s="206"/>
      <c r="S5" s="206"/>
      <c r="T5" s="206"/>
      <c r="U5" s="206"/>
      <c r="V5" s="206"/>
      <c r="W5" s="207"/>
      <c r="X5" s="205" t="s">
        <v>130</v>
      </c>
      <c r="Y5" s="206"/>
      <c r="Z5" s="206"/>
      <c r="AA5" s="207"/>
      <c r="AB5" s="205" t="s">
        <v>131</v>
      </c>
      <c r="AC5" s="206"/>
      <c r="AD5" s="207"/>
      <c r="AE5" s="205" t="s">
        <v>132</v>
      </c>
      <c r="AF5" s="207"/>
    </row>
    <row r="6" spans="2:32" ht="87" customHeight="1" x14ac:dyDescent="0.2">
      <c r="B6" s="201"/>
      <c r="C6" s="201"/>
      <c r="D6" s="201"/>
      <c r="E6" s="201"/>
      <c r="F6" s="1" t="s">
        <v>133</v>
      </c>
      <c r="G6" s="1" t="s">
        <v>134</v>
      </c>
      <c r="H6" s="1" t="s">
        <v>135</v>
      </c>
      <c r="I6" s="1" t="s">
        <v>136</v>
      </c>
      <c r="J6" s="1" t="s">
        <v>75</v>
      </c>
      <c r="K6" s="1" t="s">
        <v>137</v>
      </c>
      <c r="L6" s="1" t="s">
        <v>138</v>
      </c>
      <c r="M6" s="1" t="s">
        <v>139</v>
      </c>
      <c r="N6" s="1" t="s">
        <v>140</v>
      </c>
      <c r="O6" s="1" t="s">
        <v>141</v>
      </c>
      <c r="P6" s="1" t="s">
        <v>75</v>
      </c>
      <c r="Q6" s="1" t="s">
        <v>142</v>
      </c>
      <c r="R6" s="1" t="s">
        <v>143</v>
      </c>
      <c r="S6" s="1" t="s">
        <v>138</v>
      </c>
      <c r="T6" s="1" t="s">
        <v>139</v>
      </c>
      <c r="U6" s="1" t="s">
        <v>140</v>
      </c>
      <c r="V6" s="1" t="s">
        <v>141</v>
      </c>
      <c r="W6" s="1" t="s">
        <v>75</v>
      </c>
      <c r="X6" s="1" t="s">
        <v>144</v>
      </c>
      <c r="Y6" s="1" t="s">
        <v>145</v>
      </c>
      <c r="Z6" s="1" t="s">
        <v>146</v>
      </c>
      <c r="AA6" s="1" t="s">
        <v>75</v>
      </c>
      <c r="AB6" s="1" t="s">
        <v>147</v>
      </c>
      <c r="AC6" s="1" t="s">
        <v>148</v>
      </c>
      <c r="AD6" s="1" t="s">
        <v>149</v>
      </c>
      <c r="AE6" s="1" t="s">
        <v>150</v>
      </c>
      <c r="AF6" s="1" t="s">
        <v>151</v>
      </c>
    </row>
    <row r="7" spans="2:32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2:32" s="105" customFormat="1" ht="40.5" customHeight="1" x14ac:dyDescent="0.2">
      <c r="B8" s="9" t="s">
        <v>153</v>
      </c>
      <c r="C8" s="9" t="s">
        <v>153</v>
      </c>
      <c r="D8" s="9" t="s">
        <v>153</v>
      </c>
      <c r="E8" s="104" t="s">
        <v>153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6"/>
      <c r="AF8" s="9"/>
    </row>
  </sheetData>
  <mergeCells count="10">
    <mergeCell ref="Q5:W5"/>
    <mergeCell ref="X5:AA5"/>
    <mergeCell ref="AB5:AD5"/>
    <mergeCell ref="AE5:AF5"/>
    <mergeCell ref="B5:B6"/>
    <mergeCell ref="C5:C6"/>
    <mergeCell ref="D5:D6"/>
    <mergeCell ref="E5:E6"/>
    <mergeCell ref="F5:J5"/>
    <mergeCell ref="K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AE11"/>
  <sheetViews>
    <sheetView workbookViewId="0">
      <selection activeCell="I16" sqref="I16"/>
    </sheetView>
  </sheetViews>
  <sheetFormatPr defaultRowHeight="12.75" x14ac:dyDescent="0.2"/>
  <cols>
    <col min="1" max="1" width="5" customWidth="1"/>
    <col min="2" max="2" width="6.85546875" customWidth="1"/>
    <col min="3" max="3" width="26.28515625" customWidth="1"/>
    <col min="4" max="4" width="17.42578125" customWidth="1"/>
    <col min="5" max="5" width="16.140625" customWidth="1"/>
    <col min="6" max="6" width="17.42578125" customWidth="1"/>
    <col min="7" max="7" width="14.85546875" customWidth="1"/>
    <col min="8" max="8" width="16" customWidth="1"/>
    <col min="9" max="9" width="14.85546875" customWidth="1"/>
    <col min="22" max="22" width="9" customWidth="1"/>
    <col min="23" max="31" width="9.140625" hidden="1" customWidth="1"/>
  </cols>
  <sheetData>
    <row r="2" spans="2:31" x14ac:dyDescent="0.2">
      <c r="B2" s="158" t="s">
        <v>183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2:31" ht="32.25" customHeight="1" x14ac:dyDescent="0.2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2:31" ht="13.5" thickBot="1" x14ac:dyDescent="0.25"/>
    <row r="5" spans="2:31" ht="16.5" x14ac:dyDescent="0.2">
      <c r="B5" s="167" t="s">
        <v>162</v>
      </c>
      <c r="C5" s="170" t="s">
        <v>182</v>
      </c>
      <c r="D5" s="164" t="s">
        <v>210</v>
      </c>
      <c r="E5" s="165"/>
      <c r="F5" s="165"/>
      <c r="G5" s="165"/>
      <c r="H5" s="165"/>
      <c r="I5" s="166"/>
      <c r="J5" s="159" t="s">
        <v>165</v>
      </c>
    </row>
    <row r="6" spans="2:31" ht="13.5" customHeight="1" thickBot="1" x14ac:dyDescent="0.25">
      <c r="B6" s="168"/>
      <c r="C6" s="171"/>
      <c r="D6" s="161" t="s">
        <v>208</v>
      </c>
      <c r="E6" s="162"/>
      <c r="F6" s="163"/>
      <c r="G6" s="161" t="s">
        <v>213</v>
      </c>
      <c r="H6" s="162"/>
      <c r="I6" s="163"/>
      <c r="J6" s="160"/>
    </row>
    <row r="7" spans="2:31" ht="51" customHeight="1" x14ac:dyDescent="0.2">
      <c r="B7" s="169"/>
      <c r="C7" s="172"/>
      <c r="D7" s="173" t="s">
        <v>204</v>
      </c>
      <c r="E7" s="174"/>
      <c r="F7" s="175" t="s">
        <v>205</v>
      </c>
      <c r="G7" s="97" t="s">
        <v>204</v>
      </c>
      <c r="H7" s="97"/>
      <c r="I7" s="177" t="s">
        <v>205</v>
      </c>
      <c r="J7" s="179"/>
    </row>
    <row r="8" spans="2:31" ht="17.25" thickBot="1" x14ac:dyDescent="0.25">
      <c r="B8" s="98"/>
      <c r="C8" s="99"/>
      <c r="D8" s="56"/>
      <c r="E8" s="56" t="s">
        <v>206</v>
      </c>
      <c r="F8" s="176"/>
      <c r="G8" s="56"/>
      <c r="H8" s="56" t="s">
        <v>206</v>
      </c>
      <c r="I8" s="178"/>
      <c r="J8" s="180"/>
    </row>
    <row r="9" spans="2:31" ht="16.5" x14ac:dyDescent="0.3">
      <c r="B9" s="41">
        <v>1</v>
      </c>
      <c r="C9" s="42" t="s">
        <v>180</v>
      </c>
      <c r="D9" s="43">
        <v>0</v>
      </c>
      <c r="E9" s="43"/>
      <c r="F9" s="43">
        <v>0</v>
      </c>
      <c r="G9" s="43">
        <v>0</v>
      </c>
      <c r="H9" s="94"/>
      <c r="I9" s="94">
        <v>0</v>
      </c>
      <c r="J9" s="44">
        <f>G9-D9</f>
        <v>0</v>
      </c>
    </row>
    <row r="10" spans="2:31" ht="17.25" thickBot="1" x14ac:dyDescent="0.35">
      <c r="B10" s="45" t="s">
        <v>166</v>
      </c>
      <c r="C10" s="46" t="s">
        <v>181</v>
      </c>
      <c r="D10" s="47">
        <v>32</v>
      </c>
      <c r="E10" s="47">
        <v>19</v>
      </c>
      <c r="F10" s="47">
        <v>0</v>
      </c>
      <c r="G10" s="47">
        <v>32</v>
      </c>
      <c r="H10" s="95">
        <v>21</v>
      </c>
      <c r="I10" s="95">
        <v>0</v>
      </c>
      <c r="J10" s="48">
        <f>G10-D10</f>
        <v>0</v>
      </c>
    </row>
    <row r="11" spans="2:31" ht="13.5" thickBot="1" x14ac:dyDescent="0.25">
      <c r="B11" s="156" t="s">
        <v>168</v>
      </c>
      <c r="C11" s="157"/>
      <c r="D11" s="49">
        <f>SUM(D9:D10)</f>
        <v>32</v>
      </c>
      <c r="E11" s="49">
        <f>SUM(E9:E10)</f>
        <v>19</v>
      </c>
      <c r="F11" s="49">
        <v>0</v>
      </c>
      <c r="G11" s="49">
        <f>SUM(G9:G10)</f>
        <v>32</v>
      </c>
      <c r="H11" s="49">
        <f>SUM(H9:H10)</f>
        <v>21</v>
      </c>
      <c r="I11" s="96">
        <v>0</v>
      </c>
      <c r="J11" s="50">
        <f t="shared" ref="J11" si="0">G11-D11</f>
        <v>0</v>
      </c>
    </row>
  </sheetData>
  <mergeCells count="12">
    <mergeCell ref="B11:C11"/>
    <mergeCell ref="B2:AE3"/>
    <mergeCell ref="J5:J6"/>
    <mergeCell ref="D6:F6"/>
    <mergeCell ref="D5:I5"/>
    <mergeCell ref="G6:I6"/>
    <mergeCell ref="B5:B7"/>
    <mergeCell ref="C5:C7"/>
    <mergeCell ref="D7:E7"/>
    <mergeCell ref="F7:F8"/>
    <mergeCell ref="I7:I8"/>
    <mergeCell ref="J7:J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Q17"/>
  <sheetViews>
    <sheetView workbookViewId="0">
      <selection activeCell="M20" sqref="M20"/>
    </sheetView>
  </sheetViews>
  <sheetFormatPr defaultRowHeight="12.75" x14ac:dyDescent="0.2"/>
  <cols>
    <col min="1" max="1" width="4.7109375" customWidth="1"/>
    <col min="2" max="2" width="5" customWidth="1"/>
    <col min="3" max="3" width="24.42578125" customWidth="1"/>
    <col min="4" max="5" width="15" customWidth="1"/>
    <col min="6" max="6" width="12.7109375" customWidth="1"/>
    <col min="17" max="17" width="4" customWidth="1"/>
  </cols>
  <sheetData>
    <row r="2" spans="2:17" ht="12.75" customHeight="1" x14ac:dyDescent="0.2">
      <c r="B2" s="217" t="s">
        <v>184</v>
      </c>
      <c r="C2" s="217"/>
      <c r="D2" s="217"/>
      <c r="E2" s="217"/>
      <c r="F2" s="217"/>
      <c r="G2" s="217"/>
      <c r="H2" s="217"/>
      <c r="I2" s="217"/>
      <c r="J2" s="217"/>
      <c r="K2" s="217"/>
      <c r="L2" s="117"/>
      <c r="M2" s="117"/>
      <c r="N2" s="117"/>
      <c r="O2" s="117"/>
      <c r="P2" s="117"/>
      <c r="Q2" s="117"/>
    </row>
    <row r="3" spans="2:17" ht="33.75" customHeight="1" x14ac:dyDescent="0.2"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117"/>
      <c r="M3" s="117"/>
      <c r="N3" s="117"/>
      <c r="O3" s="117"/>
      <c r="P3" s="117"/>
      <c r="Q3" s="117"/>
    </row>
    <row r="4" spans="2:17" ht="13.5" thickBot="1" x14ac:dyDescent="0.25"/>
    <row r="5" spans="2:17" ht="25.5" customHeight="1" x14ac:dyDescent="0.2">
      <c r="B5" s="187" t="s">
        <v>162</v>
      </c>
      <c r="C5" s="189" t="s">
        <v>185</v>
      </c>
      <c r="D5" s="189" t="s">
        <v>163</v>
      </c>
      <c r="E5" s="173" t="s">
        <v>186</v>
      </c>
      <c r="F5" s="174"/>
      <c r="G5" s="159" t="s">
        <v>165</v>
      </c>
    </row>
    <row r="6" spans="2:17" ht="13.5" thickBot="1" x14ac:dyDescent="0.25">
      <c r="B6" s="188"/>
      <c r="C6" s="190"/>
      <c r="D6" s="190"/>
      <c r="E6" s="56" t="s">
        <v>209</v>
      </c>
      <c r="F6" s="56" t="s">
        <v>218</v>
      </c>
      <c r="G6" s="160"/>
    </row>
    <row r="7" spans="2:17" x14ac:dyDescent="0.2">
      <c r="B7" s="181">
        <v>1</v>
      </c>
      <c r="C7" s="184" t="s">
        <v>187</v>
      </c>
      <c r="D7" s="57" t="s">
        <v>30</v>
      </c>
      <c r="E7" s="57">
        <v>6.95</v>
      </c>
      <c r="F7" s="57">
        <v>7.1</v>
      </c>
      <c r="G7" s="51">
        <f>F7-E7</f>
        <v>0.14999999999999947</v>
      </c>
    </row>
    <row r="8" spans="2:17" x14ac:dyDescent="0.2">
      <c r="B8" s="182"/>
      <c r="C8" s="185"/>
      <c r="D8" s="14" t="s">
        <v>31</v>
      </c>
      <c r="E8" s="14"/>
      <c r="F8" s="14"/>
      <c r="G8" s="52">
        <f t="shared" ref="G8:G17" si="0">F8-E8</f>
        <v>0</v>
      </c>
    </row>
    <row r="9" spans="2:17" x14ac:dyDescent="0.2">
      <c r="B9" s="182"/>
      <c r="C9" s="185"/>
      <c r="D9" s="14" t="s">
        <v>32</v>
      </c>
      <c r="E9" s="14">
        <v>14.62</v>
      </c>
      <c r="F9" s="14">
        <v>17.559999999999999</v>
      </c>
      <c r="G9" s="52">
        <f t="shared" si="0"/>
        <v>2.9399999999999995</v>
      </c>
    </row>
    <row r="10" spans="2:17" ht="13.5" thickBot="1" x14ac:dyDescent="0.25">
      <c r="B10" s="183"/>
      <c r="C10" s="186"/>
      <c r="D10" s="40" t="s">
        <v>33</v>
      </c>
      <c r="E10" s="40"/>
      <c r="F10" s="40"/>
      <c r="G10" s="53">
        <f t="shared" si="0"/>
        <v>0</v>
      </c>
    </row>
    <row r="11" spans="2:17" x14ac:dyDescent="0.2">
      <c r="B11" s="181">
        <v>2</v>
      </c>
      <c r="C11" s="184" t="s">
        <v>188</v>
      </c>
      <c r="D11" s="57" t="s">
        <v>30</v>
      </c>
      <c r="E11" s="57"/>
      <c r="F11" s="57"/>
      <c r="G11" s="51">
        <f t="shared" si="0"/>
        <v>0</v>
      </c>
    </row>
    <row r="12" spans="2:17" x14ac:dyDescent="0.2">
      <c r="B12" s="182"/>
      <c r="C12" s="185"/>
      <c r="D12" s="14" t="s">
        <v>31</v>
      </c>
      <c r="E12" s="14">
        <v>2.08</v>
      </c>
      <c r="F12" s="14">
        <v>2.65</v>
      </c>
      <c r="G12" s="52">
        <f t="shared" si="0"/>
        <v>0.56999999999999984</v>
      </c>
    </row>
    <row r="13" spans="2:17" x14ac:dyDescent="0.2">
      <c r="B13" s="182"/>
      <c r="C13" s="185"/>
      <c r="D13" s="14" t="s">
        <v>32</v>
      </c>
      <c r="E13" s="14">
        <v>54.761000000000003</v>
      </c>
      <c r="F13" s="14">
        <v>72.659000000000006</v>
      </c>
      <c r="G13" s="52">
        <f t="shared" si="0"/>
        <v>17.898000000000003</v>
      </c>
    </row>
    <row r="14" spans="2:17" ht="13.5" thickBot="1" x14ac:dyDescent="0.25">
      <c r="B14" s="183"/>
      <c r="C14" s="186"/>
      <c r="D14" s="40" t="s">
        <v>33</v>
      </c>
      <c r="E14" s="40">
        <v>1713.9</v>
      </c>
      <c r="F14" s="40">
        <v>1713.9</v>
      </c>
      <c r="G14" s="53">
        <f t="shared" si="0"/>
        <v>0</v>
      </c>
    </row>
    <row r="15" spans="2:17" x14ac:dyDescent="0.2">
      <c r="B15" s="182">
        <v>3</v>
      </c>
      <c r="C15" s="185" t="s">
        <v>189</v>
      </c>
      <c r="D15" s="54" t="s">
        <v>30</v>
      </c>
      <c r="E15" s="54">
        <v>2</v>
      </c>
      <c r="F15" s="54">
        <v>2</v>
      </c>
      <c r="G15" s="55">
        <f t="shared" si="0"/>
        <v>0</v>
      </c>
    </row>
    <row r="16" spans="2:17" x14ac:dyDescent="0.2">
      <c r="B16" s="182"/>
      <c r="C16" s="185"/>
      <c r="D16" s="14" t="s">
        <v>31</v>
      </c>
      <c r="E16" s="14">
        <v>1</v>
      </c>
      <c r="F16" s="14">
        <v>1</v>
      </c>
      <c r="G16" s="52">
        <f t="shared" si="0"/>
        <v>0</v>
      </c>
    </row>
    <row r="17" spans="2:7" ht="13.5" thickBot="1" x14ac:dyDescent="0.25">
      <c r="B17" s="183"/>
      <c r="C17" s="186"/>
      <c r="D17" s="40" t="s">
        <v>32</v>
      </c>
      <c r="E17" s="103">
        <v>49</v>
      </c>
      <c r="F17" s="103">
        <v>48</v>
      </c>
      <c r="G17" s="53">
        <f t="shared" si="0"/>
        <v>-1</v>
      </c>
    </row>
  </sheetData>
  <mergeCells count="12"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  <mergeCell ref="B2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30"/>
  <sheetViews>
    <sheetView workbookViewId="0">
      <selection activeCell="L17" sqref="L17"/>
    </sheetView>
  </sheetViews>
  <sheetFormatPr defaultRowHeight="12.75" x14ac:dyDescent="0.2"/>
  <cols>
    <col min="1" max="2" width="7.140625" customWidth="1"/>
    <col min="3" max="3" width="48.28515625" customWidth="1"/>
    <col min="4" max="4" width="11.5703125" customWidth="1"/>
    <col min="5" max="5" width="12.5703125" customWidth="1"/>
    <col min="6" max="6" width="12.8554687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ht="25.5" customHeight="1" x14ac:dyDescent="0.2">
      <c r="A2" s="58"/>
      <c r="B2" s="233" t="s">
        <v>198</v>
      </c>
      <c r="C2" s="233"/>
      <c r="D2" s="233"/>
      <c r="E2" s="233"/>
      <c r="F2" s="233"/>
    </row>
    <row r="3" spans="1:6" x14ac:dyDescent="0.2">
      <c r="A3" s="18"/>
      <c r="B3" s="18"/>
      <c r="C3" s="18"/>
      <c r="D3" s="18"/>
      <c r="E3" s="18"/>
      <c r="F3" s="18"/>
    </row>
    <row r="4" spans="1:6" ht="13.5" thickBot="1" x14ac:dyDescent="0.25">
      <c r="A4" s="18"/>
      <c r="B4" s="18"/>
      <c r="C4" s="18"/>
      <c r="D4" s="18"/>
      <c r="E4" s="18"/>
      <c r="F4" s="18"/>
    </row>
    <row r="5" spans="1:6" x14ac:dyDescent="0.2">
      <c r="A5" s="18"/>
      <c r="B5" s="191" t="s">
        <v>0</v>
      </c>
      <c r="C5" s="193" t="s">
        <v>1</v>
      </c>
      <c r="D5" s="195" t="s">
        <v>2</v>
      </c>
      <c r="E5" s="196"/>
      <c r="F5" s="197"/>
    </row>
    <row r="6" spans="1:6" ht="39" thickBot="1" x14ac:dyDescent="0.25">
      <c r="A6" s="18"/>
      <c r="B6" s="192"/>
      <c r="C6" s="194"/>
      <c r="D6" s="65">
        <v>2017</v>
      </c>
      <c r="E6" s="65">
        <v>2018</v>
      </c>
      <c r="F6" s="71" t="s">
        <v>3</v>
      </c>
    </row>
    <row r="7" spans="1:6" ht="13.5" thickBot="1" x14ac:dyDescent="0.25">
      <c r="A7" s="18"/>
      <c r="B7" s="72">
        <v>1</v>
      </c>
      <c r="C7" s="73">
        <v>2</v>
      </c>
      <c r="D7" s="73">
        <v>3</v>
      </c>
      <c r="E7" s="73">
        <v>4</v>
      </c>
      <c r="F7" s="74">
        <v>5</v>
      </c>
    </row>
    <row r="8" spans="1:6" ht="45.75" customHeight="1" x14ac:dyDescent="0.2">
      <c r="A8" s="18"/>
      <c r="B8" s="67">
        <v>1</v>
      </c>
      <c r="C8" s="68" t="s">
        <v>4</v>
      </c>
      <c r="D8" s="69"/>
      <c r="E8" s="69"/>
      <c r="F8" s="70"/>
    </row>
    <row r="9" spans="1:6" ht="16.5" customHeight="1" x14ac:dyDescent="0.2">
      <c r="A9" s="18"/>
      <c r="B9" s="61" t="s">
        <v>15</v>
      </c>
      <c r="C9" s="60" t="s">
        <v>5</v>
      </c>
      <c r="D9" s="59" t="s">
        <v>153</v>
      </c>
      <c r="E9" s="59" t="s">
        <v>153</v>
      </c>
      <c r="F9" s="62"/>
    </row>
    <row r="10" spans="1:6" ht="16.5" customHeight="1" x14ac:dyDescent="0.2">
      <c r="A10" s="18"/>
      <c r="B10" s="61" t="s">
        <v>16</v>
      </c>
      <c r="C10" s="60" t="s">
        <v>6</v>
      </c>
      <c r="D10" s="59" t="s">
        <v>153</v>
      </c>
      <c r="E10" s="59" t="s">
        <v>153</v>
      </c>
      <c r="F10" s="62"/>
    </row>
    <row r="11" spans="1:6" ht="15" customHeight="1" x14ac:dyDescent="0.2">
      <c r="A11" s="18"/>
      <c r="B11" s="61" t="s">
        <v>17</v>
      </c>
      <c r="C11" s="60" t="s">
        <v>7</v>
      </c>
      <c r="D11" s="107">
        <v>0.44062499999999999</v>
      </c>
      <c r="E11" s="107">
        <v>0.12334000000000001</v>
      </c>
      <c r="F11" s="108">
        <f>E11-D11</f>
        <v>-0.31728499999999998</v>
      </c>
    </row>
    <row r="12" spans="1:6" ht="18.75" customHeight="1" x14ac:dyDescent="0.2">
      <c r="A12" s="18"/>
      <c r="B12" s="61" t="s">
        <v>18</v>
      </c>
      <c r="C12" s="60" t="s">
        <v>8</v>
      </c>
      <c r="D12" s="59">
        <v>0</v>
      </c>
      <c r="E12" s="107">
        <v>0</v>
      </c>
      <c r="F12" s="108">
        <f>E12-D12</f>
        <v>0</v>
      </c>
    </row>
    <row r="13" spans="1:6" ht="32.25" customHeight="1" x14ac:dyDescent="0.2">
      <c r="A13" s="18"/>
      <c r="B13" s="61">
        <v>2</v>
      </c>
      <c r="C13" s="60" t="s">
        <v>9</v>
      </c>
      <c r="D13" s="59" t="s">
        <v>153</v>
      </c>
      <c r="E13" s="107" t="s">
        <v>153</v>
      </c>
      <c r="F13" s="108"/>
    </row>
    <row r="14" spans="1:6" ht="15.75" customHeight="1" x14ac:dyDescent="0.2">
      <c r="A14" s="18"/>
      <c r="B14" s="61" t="s">
        <v>14</v>
      </c>
      <c r="C14" s="60" t="s">
        <v>5</v>
      </c>
      <c r="D14" s="59" t="s">
        <v>153</v>
      </c>
      <c r="E14" s="107" t="s">
        <v>153</v>
      </c>
      <c r="F14" s="108"/>
    </row>
    <row r="15" spans="1:6" ht="15" customHeight="1" x14ac:dyDescent="0.2">
      <c r="A15" s="18"/>
      <c r="B15" s="61" t="s">
        <v>19</v>
      </c>
      <c r="C15" s="60" t="s">
        <v>6</v>
      </c>
      <c r="D15" s="59" t="s">
        <v>153</v>
      </c>
      <c r="E15" s="107" t="s">
        <v>153</v>
      </c>
      <c r="F15" s="108"/>
    </row>
    <row r="16" spans="1:6" ht="15" customHeight="1" x14ac:dyDescent="0.2">
      <c r="A16" s="18"/>
      <c r="B16" s="61" t="s">
        <v>20</v>
      </c>
      <c r="C16" s="60" t="s">
        <v>7</v>
      </c>
      <c r="D16" s="107">
        <v>0.25</v>
      </c>
      <c r="E16" s="107">
        <v>0.1875</v>
      </c>
      <c r="F16" s="108">
        <f>E16-D16</f>
        <v>-6.25E-2</v>
      </c>
    </row>
    <row r="17" spans="1:6" ht="15.75" customHeight="1" x14ac:dyDescent="0.2">
      <c r="A17" s="18"/>
      <c r="B17" s="61" t="s">
        <v>21</v>
      </c>
      <c r="C17" s="60" t="s">
        <v>8</v>
      </c>
      <c r="D17" s="59">
        <v>0</v>
      </c>
      <c r="E17" s="59">
        <v>0</v>
      </c>
      <c r="F17" s="62">
        <f>E17-D17</f>
        <v>0</v>
      </c>
    </row>
    <row r="18" spans="1:6" ht="94.5" customHeight="1" x14ac:dyDescent="0.2">
      <c r="A18" s="18"/>
      <c r="B18" s="61">
        <v>3</v>
      </c>
      <c r="C18" s="60" t="s">
        <v>10</v>
      </c>
      <c r="D18" s="59"/>
      <c r="E18" s="59"/>
      <c r="F18" s="62"/>
    </row>
    <row r="19" spans="1:6" ht="15.75" customHeight="1" x14ac:dyDescent="0.2">
      <c r="A19" s="18"/>
      <c r="B19" s="61" t="s">
        <v>22</v>
      </c>
      <c r="C19" s="60" t="s">
        <v>5</v>
      </c>
      <c r="D19" s="59" t="s">
        <v>153</v>
      </c>
      <c r="E19" s="59" t="s">
        <v>153</v>
      </c>
      <c r="F19" s="62"/>
    </row>
    <row r="20" spans="1:6" ht="15" customHeight="1" x14ac:dyDescent="0.2">
      <c r="A20" s="18"/>
      <c r="B20" s="61" t="s">
        <v>23</v>
      </c>
      <c r="C20" s="60" t="s">
        <v>6</v>
      </c>
      <c r="D20" s="59" t="s">
        <v>153</v>
      </c>
      <c r="E20" s="59" t="s">
        <v>153</v>
      </c>
      <c r="F20" s="62"/>
    </row>
    <row r="21" spans="1:6" ht="15.75" customHeight="1" x14ac:dyDescent="0.2">
      <c r="A21" s="18"/>
      <c r="B21" s="61" t="s">
        <v>24</v>
      </c>
      <c r="C21" s="60" t="s">
        <v>7</v>
      </c>
      <c r="D21" s="59" t="s">
        <v>153</v>
      </c>
      <c r="E21" s="59" t="s">
        <v>153</v>
      </c>
      <c r="F21" s="62"/>
    </row>
    <row r="22" spans="1:6" ht="16.5" customHeight="1" x14ac:dyDescent="0.2">
      <c r="A22" s="18"/>
      <c r="B22" s="61" t="s">
        <v>25</v>
      </c>
      <c r="C22" s="60" t="s">
        <v>8</v>
      </c>
      <c r="D22" s="59" t="s">
        <v>153</v>
      </c>
      <c r="E22" s="59" t="s">
        <v>153</v>
      </c>
      <c r="F22" s="62"/>
    </row>
    <row r="23" spans="1:6" ht="83.25" customHeight="1" x14ac:dyDescent="0.2">
      <c r="A23" s="18"/>
      <c r="B23" s="61">
        <v>4</v>
      </c>
      <c r="C23" s="60" t="s">
        <v>11</v>
      </c>
      <c r="D23" s="59"/>
      <c r="E23" s="59"/>
      <c r="F23" s="62"/>
    </row>
    <row r="24" spans="1:6" ht="16.5" customHeight="1" x14ac:dyDescent="0.2">
      <c r="A24" s="18"/>
      <c r="B24" s="61" t="s">
        <v>26</v>
      </c>
      <c r="C24" s="60" t="s">
        <v>5</v>
      </c>
      <c r="D24" s="59" t="s">
        <v>153</v>
      </c>
      <c r="E24" s="59" t="s">
        <v>153</v>
      </c>
      <c r="F24" s="62"/>
    </row>
    <row r="25" spans="1:6" ht="15.75" customHeight="1" x14ac:dyDescent="0.2">
      <c r="A25" s="18"/>
      <c r="B25" s="61" t="s">
        <v>27</v>
      </c>
      <c r="C25" s="60" t="s">
        <v>6</v>
      </c>
      <c r="D25" s="59" t="s">
        <v>153</v>
      </c>
      <c r="E25" s="59" t="s">
        <v>153</v>
      </c>
      <c r="F25" s="62"/>
    </row>
    <row r="26" spans="1:6" ht="17.25" customHeight="1" x14ac:dyDescent="0.2">
      <c r="A26" s="18"/>
      <c r="B26" s="61" t="s">
        <v>28</v>
      </c>
      <c r="C26" s="60" t="s">
        <v>7</v>
      </c>
      <c r="D26" s="59" t="s">
        <v>153</v>
      </c>
      <c r="E26" s="59" t="s">
        <v>153</v>
      </c>
      <c r="F26" s="62"/>
    </row>
    <row r="27" spans="1:6" ht="18" customHeight="1" x14ac:dyDescent="0.2">
      <c r="A27" s="18"/>
      <c r="B27" s="61" t="s">
        <v>28</v>
      </c>
      <c r="C27" s="60" t="s">
        <v>8</v>
      </c>
      <c r="D27" s="59" t="s">
        <v>153</v>
      </c>
      <c r="E27" s="59" t="s">
        <v>153</v>
      </c>
      <c r="F27" s="62"/>
    </row>
    <row r="28" spans="1:6" ht="54" customHeight="1" x14ac:dyDescent="0.2">
      <c r="A28" s="18"/>
      <c r="B28" s="61">
        <v>5</v>
      </c>
      <c r="C28" s="60" t="s">
        <v>12</v>
      </c>
      <c r="D28" s="59">
        <v>0</v>
      </c>
      <c r="E28" s="59">
        <v>0</v>
      </c>
      <c r="F28" s="62">
        <v>0</v>
      </c>
    </row>
    <row r="29" spans="1:6" ht="58.5" customHeight="1" thickBot="1" x14ac:dyDescent="0.25">
      <c r="A29" s="18"/>
      <c r="B29" s="63" t="s">
        <v>29</v>
      </c>
      <c r="C29" s="64" t="s">
        <v>13</v>
      </c>
      <c r="D29" s="65">
        <v>0</v>
      </c>
      <c r="E29" s="65">
        <v>0</v>
      </c>
      <c r="F29" s="66">
        <v>0</v>
      </c>
    </row>
    <row r="30" spans="1:6" x14ac:dyDescent="0.2">
      <c r="A30" s="18"/>
      <c r="B30" s="18"/>
      <c r="C30" s="18"/>
      <c r="D30" s="18"/>
      <c r="E30" s="18"/>
      <c r="F30" s="18"/>
    </row>
  </sheetData>
  <mergeCells count="4">
    <mergeCell ref="B5:B6"/>
    <mergeCell ref="C5:C6"/>
    <mergeCell ref="D5:F5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Q15"/>
  <sheetViews>
    <sheetView topLeftCell="B1" workbookViewId="0">
      <selection activeCell="J22" sqref="J22"/>
    </sheetView>
  </sheetViews>
  <sheetFormatPr defaultRowHeight="12.75" x14ac:dyDescent="0.2"/>
  <cols>
    <col min="1" max="1" width="5" hidden="1" customWidth="1"/>
    <col min="2" max="2" width="34.140625" customWidth="1"/>
    <col min="13" max="13" width="18.85546875" customWidth="1"/>
  </cols>
  <sheetData>
    <row r="2" spans="1:17" x14ac:dyDescent="0.2">
      <c r="A2" s="158" t="s">
        <v>190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7" ht="54" customHeigh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7" s="15" customFormat="1" ht="21" customHeight="1" x14ac:dyDescent="0.2"/>
    <row r="5" spans="1:17" s="15" customFormat="1" ht="2.25" hidden="1" customHeight="1" x14ac:dyDescent="0.2"/>
    <row r="6" spans="1:17" s="15" customFormat="1" ht="12.75" hidden="1" customHeight="1" x14ac:dyDescent="0.2"/>
    <row r="7" spans="1:17" x14ac:dyDescent="0.2">
      <c r="B7" t="s">
        <v>214</v>
      </c>
    </row>
    <row r="11" spans="1:17" ht="12.75" customHeight="1" x14ac:dyDescent="0.2">
      <c r="B11" s="158" t="s">
        <v>215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17"/>
      <c r="O11" s="117"/>
      <c r="P11" s="117"/>
      <c r="Q11" s="117"/>
    </row>
    <row r="12" spans="1:17" ht="20.25" customHeight="1" x14ac:dyDescent="0.2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17"/>
      <c r="O12" s="117"/>
      <c r="P12" s="117"/>
      <c r="Q12" s="117"/>
    </row>
    <row r="13" spans="1:17" x14ac:dyDescent="0.2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5" spans="1:17" x14ac:dyDescent="0.2">
      <c r="B15" s="15" t="s">
        <v>211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2">
    <mergeCell ref="A2:M3"/>
    <mergeCell ref="B11:M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Y19"/>
  <sheetViews>
    <sheetView zoomScale="80" zoomScaleNormal="80" workbookViewId="0">
      <selection activeCell="C2" sqref="C2:Y2"/>
    </sheetView>
  </sheetViews>
  <sheetFormatPr defaultRowHeight="12.75" x14ac:dyDescent="0.2"/>
  <cols>
    <col min="2" max="2" width="5" customWidth="1"/>
    <col min="3" max="3" width="34.140625" customWidth="1"/>
    <col min="4" max="5" width="5.85546875" customWidth="1"/>
    <col min="6" max="6" width="14" customWidth="1"/>
    <col min="7" max="8" width="5.42578125" customWidth="1"/>
    <col min="9" max="9" width="13.5703125" customWidth="1"/>
    <col min="10" max="10" width="5.42578125" customWidth="1"/>
    <col min="11" max="11" width="5.140625" customWidth="1"/>
    <col min="12" max="12" width="14" customWidth="1"/>
    <col min="13" max="13" width="5.7109375" customWidth="1"/>
    <col min="14" max="14" width="5.85546875" customWidth="1"/>
    <col min="15" max="15" width="12.85546875" customWidth="1"/>
    <col min="16" max="16" width="5.85546875" customWidth="1"/>
    <col min="17" max="17" width="5.7109375" customWidth="1"/>
    <col min="18" max="18" width="13.140625" customWidth="1"/>
  </cols>
  <sheetData>
    <row r="2" spans="2:25" ht="27" customHeight="1" x14ac:dyDescent="0.25">
      <c r="B2" s="132" t="s">
        <v>25</v>
      </c>
      <c r="C2" s="198" t="s">
        <v>52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</row>
    <row r="4" spans="2:25" x14ac:dyDescent="0.2">
      <c r="B4" s="202"/>
      <c r="C4" s="199" t="s">
        <v>1</v>
      </c>
      <c r="D4" s="205" t="s">
        <v>34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199" t="s">
        <v>154</v>
      </c>
    </row>
    <row r="5" spans="2:25" x14ac:dyDescent="0.2">
      <c r="B5" s="203"/>
      <c r="C5" s="200"/>
      <c r="D5" s="205" t="s">
        <v>35</v>
      </c>
      <c r="E5" s="206"/>
      <c r="F5" s="207"/>
      <c r="G5" s="205" t="s">
        <v>36</v>
      </c>
      <c r="H5" s="206"/>
      <c r="I5" s="207"/>
      <c r="J5" s="205" t="s">
        <v>37</v>
      </c>
      <c r="K5" s="206"/>
      <c r="L5" s="207"/>
      <c r="M5" s="205" t="s">
        <v>38</v>
      </c>
      <c r="N5" s="206"/>
      <c r="O5" s="207"/>
      <c r="P5" s="205" t="s">
        <v>39</v>
      </c>
      <c r="Q5" s="206"/>
      <c r="R5" s="207"/>
      <c r="S5" s="200"/>
    </row>
    <row r="6" spans="2:25" ht="39.75" customHeight="1" x14ac:dyDescent="0.2">
      <c r="B6" s="204"/>
      <c r="C6" s="201"/>
      <c r="D6" s="8">
        <v>2017</v>
      </c>
      <c r="E6" s="8">
        <v>2018</v>
      </c>
      <c r="F6" s="8" t="s">
        <v>40</v>
      </c>
      <c r="G6" s="8">
        <v>2017</v>
      </c>
      <c r="H6" s="8">
        <v>2018</v>
      </c>
      <c r="I6" s="8" t="s">
        <v>40</v>
      </c>
      <c r="J6" s="8">
        <v>2017</v>
      </c>
      <c r="K6" s="8">
        <v>2018</v>
      </c>
      <c r="L6" s="8" t="s">
        <v>40</v>
      </c>
      <c r="M6" s="8">
        <v>2017</v>
      </c>
      <c r="N6" s="8">
        <v>2018</v>
      </c>
      <c r="O6" s="8" t="s">
        <v>40</v>
      </c>
      <c r="P6" s="8">
        <v>2017</v>
      </c>
      <c r="Q6" s="8">
        <v>2018</v>
      </c>
      <c r="R6" s="8" t="s">
        <v>40</v>
      </c>
      <c r="S6" s="201"/>
    </row>
    <row r="7" spans="2:25" x14ac:dyDescent="0.2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</row>
    <row r="8" spans="2:25" ht="41.25" customHeight="1" x14ac:dyDescent="0.2">
      <c r="B8" s="4">
        <v>1</v>
      </c>
      <c r="C8" s="2" t="s">
        <v>41</v>
      </c>
      <c r="D8" s="9">
        <v>1</v>
      </c>
      <c r="E8" s="9">
        <v>0</v>
      </c>
      <c r="F8" s="9">
        <v>100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100</v>
      </c>
      <c r="M8" s="9">
        <v>1</v>
      </c>
      <c r="N8" s="9">
        <v>0</v>
      </c>
      <c r="O8" s="9">
        <v>100</v>
      </c>
      <c r="P8" s="9">
        <v>0</v>
      </c>
      <c r="Q8" s="9">
        <v>0</v>
      </c>
      <c r="R8" s="9">
        <v>0</v>
      </c>
      <c r="S8" s="9">
        <f>D8+J8+M8</f>
        <v>3</v>
      </c>
    </row>
    <row r="9" spans="2:25" ht="80.25" customHeight="1" x14ac:dyDescent="0.2">
      <c r="B9" s="4">
        <v>2</v>
      </c>
      <c r="C9" s="2" t="s">
        <v>42</v>
      </c>
      <c r="D9" s="9">
        <v>1</v>
      </c>
      <c r="E9" s="9">
        <v>0</v>
      </c>
      <c r="F9" s="9">
        <v>100</v>
      </c>
      <c r="G9" s="9">
        <v>0</v>
      </c>
      <c r="H9" s="9">
        <v>0</v>
      </c>
      <c r="I9" s="9">
        <v>0</v>
      </c>
      <c r="J9" s="9">
        <v>1</v>
      </c>
      <c r="K9" s="9">
        <v>0</v>
      </c>
      <c r="L9" s="9">
        <v>100</v>
      </c>
      <c r="M9" s="9">
        <v>1</v>
      </c>
      <c r="N9" s="9">
        <v>0</v>
      </c>
      <c r="O9" s="9">
        <v>100</v>
      </c>
      <c r="P9" s="9">
        <v>0</v>
      </c>
      <c r="Q9" s="9">
        <v>0</v>
      </c>
      <c r="R9" s="9">
        <v>0</v>
      </c>
      <c r="S9" s="9">
        <f>D9+J9+M9</f>
        <v>3</v>
      </c>
    </row>
    <row r="10" spans="2:25" ht="122.25" customHeight="1" x14ac:dyDescent="0.2">
      <c r="B10" s="4">
        <v>3</v>
      </c>
      <c r="C10" s="2" t="s">
        <v>43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2:25" x14ac:dyDescent="0.2">
      <c r="B11" s="4" t="s">
        <v>22</v>
      </c>
      <c r="C11" s="2" t="s">
        <v>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2:25" x14ac:dyDescent="0.2">
      <c r="B12" s="4" t="s">
        <v>23</v>
      </c>
      <c r="C12" s="2" t="s">
        <v>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2:25" ht="64.5" customHeight="1" x14ac:dyDescent="0.2">
      <c r="B13" s="4" t="s">
        <v>53</v>
      </c>
      <c r="C13" s="2" t="s">
        <v>46</v>
      </c>
      <c r="D13" s="9">
        <v>7</v>
      </c>
      <c r="E13" s="9">
        <v>0</v>
      </c>
      <c r="F13" s="9">
        <v>100</v>
      </c>
      <c r="G13" s="9">
        <v>0</v>
      </c>
      <c r="H13" s="9">
        <v>0</v>
      </c>
      <c r="I13" s="9">
        <v>0</v>
      </c>
      <c r="J13" s="9">
        <v>7</v>
      </c>
      <c r="K13" s="9">
        <v>0</v>
      </c>
      <c r="L13" s="9">
        <v>100</v>
      </c>
      <c r="M13" s="9">
        <v>7</v>
      </c>
      <c r="N13" s="9">
        <v>0</v>
      </c>
      <c r="O13" s="9">
        <v>100</v>
      </c>
      <c r="P13" s="9">
        <v>0</v>
      </c>
      <c r="Q13" s="9">
        <v>0</v>
      </c>
      <c r="R13" s="9">
        <v>0</v>
      </c>
      <c r="S13" s="9">
        <f>D13+J13+M13</f>
        <v>21</v>
      </c>
    </row>
    <row r="14" spans="2:25" ht="51.75" customHeight="1" x14ac:dyDescent="0.2">
      <c r="B14" s="4">
        <v>5</v>
      </c>
      <c r="C14" s="2" t="s">
        <v>47</v>
      </c>
      <c r="D14" s="9">
        <v>1</v>
      </c>
      <c r="E14" s="9">
        <v>0</v>
      </c>
      <c r="F14" s="9">
        <v>100</v>
      </c>
      <c r="G14" s="9">
        <v>0</v>
      </c>
      <c r="H14" s="9">
        <v>0</v>
      </c>
      <c r="I14" s="9">
        <v>0</v>
      </c>
      <c r="J14" s="9">
        <v>1</v>
      </c>
      <c r="K14" s="9">
        <v>0</v>
      </c>
      <c r="L14" s="9">
        <v>100</v>
      </c>
      <c r="M14" s="9">
        <v>1</v>
      </c>
      <c r="N14" s="9">
        <v>0</v>
      </c>
      <c r="O14" s="9">
        <v>100</v>
      </c>
      <c r="P14" s="9">
        <v>0</v>
      </c>
      <c r="Q14" s="9">
        <v>0</v>
      </c>
      <c r="R14" s="9">
        <v>0</v>
      </c>
      <c r="S14" s="9">
        <f>D14+J14+M14</f>
        <v>3</v>
      </c>
    </row>
    <row r="15" spans="2:25" ht="53.25" customHeight="1" x14ac:dyDescent="0.2">
      <c r="B15" s="4">
        <v>6</v>
      </c>
      <c r="C15" s="2" t="s">
        <v>48</v>
      </c>
      <c r="D15" s="9">
        <v>1</v>
      </c>
      <c r="E15" s="9">
        <v>0</v>
      </c>
      <c r="F15" s="9">
        <v>100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100</v>
      </c>
      <c r="M15" s="9">
        <v>1</v>
      </c>
      <c r="N15" s="9">
        <v>0</v>
      </c>
      <c r="O15" s="9">
        <v>100</v>
      </c>
      <c r="P15" s="9">
        <v>0</v>
      </c>
      <c r="Q15" s="9">
        <v>0</v>
      </c>
      <c r="R15" s="9">
        <v>0</v>
      </c>
      <c r="S15" s="9">
        <f>D15+J15+M15</f>
        <v>3</v>
      </c>
    </row>
    <row r="16" spans="2:25" ht="123.75" customHeight="1" x14ac:dyDescent="0.2">
      <c r="B16" s="4">
        <v>7</v>
      </c>
      <c r="C16" s="2" t="s">
        <v>49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2:19" ht="18" customHeight="1" x14ac:dyDescent="0.2">
      <c r="B17" s="4" t="s">
        <v>54</v>
      </c>
      <c r="C17" s="2" t="s">
        <v>44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2:19" ht="18" customHeight="1" x14ac:dyDescent="0.2">
      <c r="B18" s="4" t="s">
        <v>55</v>
      </c>
      <c r="C18" s="2" t="s">
        <v>50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2:19" ht="78" customHeight="1" x14ac:dyDescent="0.2">
      <c r="B19" s="4">
        <v>8</v>
      </c>
      <c r="C19" s="2" t="s">
        <v>51</v>
      </c>
      <c r="D19" s="9">
        <v>14</v>
      </c>
      <c r="E19" s="9">
        <v>0</v>
      </c>
      <c r="F19" s="9">
        <v>100</v>
      </c>
      <c r="G19" s="9">
        <v>0</v>
      </c>
      <c r="H19" s="9">
        <v>0</v>
      </c>
      <c r="I19" s="9">
        <v>0</v>
      </c>
      <c r="J19" s="75">
        <v>14</v>
      </c>
      <c r="K19" s="75">
        <v>0</v>
      </c>
      <c r="L19" s="9">
        <v>100</v>
      </c>
      <c r="M19" s="11">
        <v>14</v>
      </c>
      <c r="N19" s="9">
        <v>0</v>
      </c>
      <c r="O19" s="9">
        <v>100</v>
      </c>
      <c r="P19" s="9">
        <v>0</v>
      </c>
      <c r="Q19" s="9">
        <v>0</v>
      </c>
      <c r="R19" s="9">
        <v>0</v>
      </c>
      <c r="S19" s="9">
        <f>D19+J19+M19</f>
        <v>42</v>
      </c>
    </row>
  </sheetData>
  <mergeCells count="10">
    <mergeCell ref="C2:Y2"/>
    <mergeCell ref="S4:S6"/>
    <mergeCell ref="B4:B6"/>
    <mergeCell ref="C4:C6"/>
    <mergeCell ref="D4:R4"/>
    <mergeCell ref="D5:F5"/>
    <mergeCell ref="G5:I5"/>
    <mergeCell ref="J5:L5"/>
    <mergeCell ref="M5:O5"/>
    <mergeCell ref="P5:R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B2:AI24"/>
  <sheetViews>
    <sheetView workbookViewId="0">
      <selection activeCell="M35" sqref="M35"/>
    </sheetView>
  </sheetViews>
  <sheetFormatPr defaultRowHeight="12.75" x14ac:dyDescent="0.2"/>
  <cols>
    <col min="1" max="1" width="5" customWidth="1"/>
    <col min="2" max="2" width="24.28515625" customWidth="1"/>
    <col min="3" max="3" width="15.28515625" customWidth="1"/>
    <col min="5" max="6" width="13.140625" bestFit="1" customWidth="1"/>
    <col min="7" max="7" width="13.5703125" customWidth="1"/>
    <col min="8" max="8" width="13.140625" bestFit="1" customWidth="1"/>
    <col min="9" max="9" width="12.7109375" customWidth="1"/>
    <col min="10" max="10" width="13.140625" bestFit="1" customWidth="1"/>
    <col min="11" max="11" width="15.7109375" customWidth="1"/>
    <col min="12" max="12" width="13.140625" bestFit="1" customWidth="1"/>
    <col min="13" max="15" width="9.140625" customWidth="1"/>
    <col min="16" max="16" width="0.85546875" customWidth="1"/>
    <col min="17" max="23" width="9.140625" hidden="1" customWidth="1"/>
    <col min="24" max="24" width="5.28515625" hidden="1" customWidth="1"/>
    <col min="25" max="35" width="9.140625" hidden="1" customWidth="1"/>
  </cols>
  <sheetData>
    <row r="2" spans="2:35" ht="60.75" customHeight="1" x14ac:dyDescent="0.2">
      <c r="B2" s="217" t="s">
        <v>68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2:35" ht="12.75" hidden="1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</row>
    <row r="4" spans="2:35" ht="21.75" customHeight="1" thickBot="1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2:35" ht="31.5" customHeight="1" thickBot="1" x14ac:dyDescent="0.25">
      <c r="B5" s="214" t="s">
        <v>56</v>
      </c>
      <c r="C5" s="215"/>
      <c r="D5" s="216"/>
      <c r="E5" s="208">
        <v>15</v>
      </c>
      <c r="F5" s="208"/>
      <c r="G5" s="208">
        <v>150</v>
      </c>
      <c r="H5" s="208"/>
      <c r="I5" s="208">
        <v>250</v>
      </c>
      <c r="J5" s="208"/>
      <c r="K5" s="208">
        <v>670</v>
      </c>
      <c r="L5" s="208"/>
    </row>
    <row r="6" spans="2:35" ht="18" customHeight="1" thickBot="1" x14ac:dyDescent="0.25">
      <c r="B6" s="208" t="s">
        <v>57</v>
      </c>
      <c r="C6" s="208"/>
      <c r="D6" s="208"/>
      <c r="E6" s="131" t="s">
        <v>58</v>
      </c>
      <c r="F6" s="131" t="s">
        <v>59</v>
      </c>
      <c r="G6" s="131" t="s">
        <v>58</v>
      </c>
      <c r="H6" s="131" t="s">
        <v>59</v>
      </c>
      <c r="I6" s="131" t="s">
        <v>58</v>
      </c>
      <c r="J6" s="131" t="s">
        <v>59</v>
      </c>
      <c r="K6" s="131" t="s">
        <v>58</v>
      </c>
      <c r="L6" s="131" t="s">
        <v>59</v>
      </c>
    </row>
    <row r="7" spans="2:35" ht="39.75" customHeight="1" thickBot="1" x14ac:dyDescent="0.25">
      <c r="B7" s="118" t="s">
        <v>60</v>
      </c>
      <c r="C7" s="118" t="s">
        <v>61</v>
      </c>
      <c r="D7" s="118" t="s">
        <v>62</v>
      </c>
      <c r="E7" s="120" t="s">
        <v>212</v>
      </c>
      <c r="F7" s="119" t="s">
        <v>212</v>
      </c>
      <c r="G7" s="119" t="s">
        <v>212</v>
      </c>
      <c r="H7" s="119" t="s">
        <v>212</v>
      </c>
      <c r="I7" s="119" t="s">
        <v>212</v>
      </c>
      <c r="J7" s="119" t="s">
        <v>212</v>
      </c>
      <c r="K7" s="119" t="s">
        <v>212</v>
      </c>
      <c r="L7" s="119" t="s">
        <v>212</v>
      </c>
    </row>
    <row r="8" spans="2:35" ht="13.5" thickBot="1" x14ac:dyDescent="0.25">
      <c r="B8" s="209" t="s">
        <v>63</v>
      </c>
      <c r="C8" s="210" t="s">
        <v>64</v>
      </c>
      <c r="D8" s="126" t="s">
        <v>65</v>
      </c>
      <c r="E8" s="121">
        <f>E10+(8449*15)</f>
        <v>2403869.7999999998</v>
      </c>
      <c r="F8" s="123">
        <f>H10+(9189*15)</f>
        <v>1276402.3999999999</v>
      </c>
      <c r="G8" s="123">
        <f>G10+(8449*150)</f>
        <v>3544484.8</v>
      </c>
      <c r="H8" s="123">
        <f>H10+(9189*150)</f>
        <v>2516917.4</v>
      </c>
      <c r="I8" s="123">
        <f>I10+(8449*250)</f>
        <v>4389384.8</v>
      </c>
      <c r="J8" s="123">
        <f>J10+(9189*250)</f>
        <v>3435817.4</v>
      </c>
      <c r="K8" s="123">
        <f>K10+(8449*670)</f>
        <v>7937964.7999999998</v>
      </c>
      <c r="L8" s="123">
        <f>L10+(9189*670)</f>
        <v>7295197.4000000004</v>
      </c>
    </row>
    <row r="9" spans="2:35" ht="13.5" thickBot="1" x14ac:dyDescent="0.25">
      <c r="B9" s="209"/>
      <c r="C9" s="211"/>
      <c r="D9" s="127" t="s">
        <v>66</v>
      </c>
      <c r="E9" s="122">
        <f>E11+(8449*15)</f>
        <v>1141778.2</v>
      </c>
      <c r="F9" s="122">
        <f>H11+(9189*15)</f>
        <v>645356.6</v>
      </c>
      <c r="G9" s="122">
        <f>G11+(8449*150)</f>
        <v>2282393.2000000002</v>
      </c>
      <c r="H9" s="122">
        <f>H11+(9189*150)</f>
        <v>1885871.6</v>
      </c>
      <c r="I9" s="122">
        <f>I11+(8449*250)</f>
        <v>3127293.2</v>
      </c>
      <c r="J9" s="122">
        <f>J11+(9189*250)</f>
        <v>2804771.6</v>
      </c>
      <c r="K9" s="122">
        <f>K11+(8449*670)</f>
        <v>6675873.2000000002</v>
      </c>
      <c r="L9" s="122">
        <f>L11+(9189*670)</f>
        <v>6664151.5999999996</v>
      </c>
    </row>
    <row r="10" spans="2:35" ht="13.5" thickBot="1" x14ac:dyDescent="0.25">
      <c r="B10" s="209"/>
      <c r="C10" s="212" t="s">
        <v>67</v>
      </c>
      <c r="D10" s="128" t="s">
        <v>65</v>
      </c>
      <c r="E10" s="124">
        <f>(16649+(3739728*0.3))*2</f>
        <v>2277134.7999999998</v>
      </c>
      <c r="F10" s="124">
        <v>466.1</v>
      </c>
      <c r="G10" s="124">
        <f>(16649+(3739728*0.3))*2</f>
        <v>2277134.7999999998</v>
      </c>
      <c r="H10" s="124">
        <f>16649+(3739728*0.3)</f>
        <v>1138567.3999999999</v>
      </c>
      <c r="I10" s="124">
        <f>(16649+(3739728*0.3))*2</f>
        <v>2277134.7999999998</v>
      </c>
      <c r="J10" s="124">
        <f>16649+(3739728*0.3)</f>
        <v>1138567.3999999999</v>
      </c>
      <c r="K10" s="124">
        <f>(16649+(3739728*0.3))*2</f>
        <v>2277134.7999999998</v>
      </c>
      <c r="L10" s="124">
        <f>16649+(3739728*0.3)</f>
        <v>1138567.3999999999</v>
      </c>
    </row>
    <row r="11" spans="2:35" ht="13.5" thickBot="1" x14ac:dyDescent="0.25">
      <c r="B11" s="209"/>
      <c r="C11" s="213"/>
      <c r="D11" s="129" t="s">
        <v>66</v>
      </c>
      <c r="E11" s="124">
        <f>(16649+(1636242*0.3))*2</f>
        <v>1015043.2</v>
      </c>
      <c r="F11" s="125">
        <v>466.1</v>
      </c>
      <c r="G11" s="125">
        <f>(16649+(1636242*0.3))*2</f>
        <v>1015043.2</v>
      </c>
      <c r="H11" s="124">
        <f>16649+(1636242*0.3)</f>
        <v>507521.6</v>
      </c>
      <c r="I11" s="125">
        <f>(16649+(1636242*0.3))*2</f>
        <v>1015043.2</v>
      </c>
      <c r="J11" s="125">
        <f>16649+(1636242*0.3)</f>
        <v>507521.6</v>
      </c>
      <c r="K11" s="125">
        <f>(16649+(1636242*0.3))*2</f>
        <v>1015043.2</v>
      </c>
      <c r="L11" s="125">
        <f>16649+(1636242*0.3)</f>
        <v>507521.6</v>
      </c>
    </row>
    <row r="12" spans="2:35" ht="13.5" thickBot="1" x14ac:dyDescent="0.25">
      <c r="B12" s="209">
        <v>750</v>
      </c>
      <c r="C12" s="218" t="s">
        <v>64</v>
      </c>
      <c r="D12" s="130" t="s">
        <v>65</v>
      </c>
      <c r="E12" s="123">
        <f>E14+(8449*15)</f>
        <v>5769625</v>
      </c>
      <c r="F12" s="123">
        <f>F14+(9189*15)</f>
        <v>2959280</v>
      </c>
      <c r="G12" s="123">
        <f>G14+(8449*150)</f>
        <v>6910240</v>
      </c>
      <c r="H12" s="123">
        <f>H14+(9189*150)</f>
        <v>4199795</v>
      </c>
      <c r="I12" s="123">
        <f>I14+(8449*250)</f>
        <v>7755140</v>
      </c>
      <c r="J12" s="123">
        <f>J14+(9189*250)</f>
        <v>5118695</v>
      </c>
      <c r="K12" s="123">
        <f>K14+(8449*670)</f>
        <v>11303720</v>
      </c>
      <c r="L12" s="123">
        <f>L14+(9189*670)</f>
        <v>8978075</v>
      </c>
    </row>
    <row r="13" spans="2:35" ht="13.5" thickBot="1" x14ac:dyDescent="0.25">
      <c r="B13" s="209"/>
      <c r="C13" s="211"/>
      <c r="D13" s="127" t="s">
        <v>66</v>
      </c>
      <c r="E13" s="122">
        <f>E15+(8449*15)</f>
        <v>2614396</v>
      </c>
      <c r="F13" s="122">
        <f>F15+(9189*15)</f>
        <v>1381665.5</v>
      </c>
      <c r="G13" s="122">
        <f>G15+(8449*150)</f>
        <v>3755011</v>
      </c>
      <c r="H13" s="122">
        <f>H15+(9189*150)</f>
        <v>2622180.5</v>
      </c>
      <c r="I13" s="122">
        <f>I15+(8449*250)</f>
        <v>4599911</v>
      </c>
      <c r="J13" s="122">
        <f>J15+(9189*250)</f>
        <v>3541080.5</v>
      </c>
      <c r="K13" s="122">
        <f>K15+(8449*670)</f>
        <v>8148491</v>
      </c>
      <c r="L13" s="122">
        <f>L15+(9189*670)</f>
        <v>7400460.5</v>
      </c>
    </row>
    <row r="14" spans="2:35" ht="13.5" thickBot="1" x14ac:dyDescent="0.25">
      <c r="B14" s="209"/>
      <c r="C14" s="212" t="s">
        <v>67</v>
      </c>
      <c r="D14" s="128" t="s">
        <v>65</v>
      </c>
      <c r="E14" s="124">
        <f>(16649+(3739728*0.75))*2</f>
        <v>5642890</v>
      </c>
      <c r="F14" s="124">
        <f>16649+(3739728*0.75)</f>
        <v>2821445</v>
      </c>
      <c r="G14" s="124">
        <f>(16649+(3739728*0.75))*2</f>
        <v>5642890</v>
      </c>
      <c r="H14" s="124">
        <f>16649+(3739728*0.75)</f>
        <v>2821445</v>
      </c>
      <c r="I14" s="124">
        <f>(16649+(3739728*0.75))*2</f>
        <v>5642890</v>
      </c>
      <c r="J14" s="124">
        <f>16649+(3739728*0.75)</f>
        <v>2821445</v>
      </c>
      <c r="K14" s="124">
        <f>(16649+(3739728*0.75))*2</f>
        <v>5642890</v>
      </c>
      <c r="L14" s="124">
        <f>16649+(3739728*0.75)</f>
        <v>2821445</v>
      </c>
    </row>
    <row r="15" spans="2:35" ht="13.5" thickBot="1" x14ac:dyDescent="0.25">
      <c r="B15" s="209"/>
      <c r="C15" s="213"/>
      <c r="D15" s="129" t="s">
        <v>66</v>
      </c>
      <c r="E15" s="125">
        <f>(16649+(1636242*0.75))*2</f>
        <v>2487661</v>
      </c>
      <c r="F15" s="124">
        <f>16649+(1636242*0.75)</f>
        <v>1243830.5</v>
      </c>
      <c r="G15" s="125">
        <f>(16649+(1636242*0.75))*2</f>
        <v>2487661</v>
      </c>
      <c r="H15" s="125">
        <f>16649+(1636242*0.75)</f>
        <v>1243830.5</v>
      </c>
      <c r="I15" s="125">
        <f>(16649+(1636242*0.75))*2</f>
        <v>2487661</v>
      </c>
      <c r="J15" s="125">
        <f>16649+(1636242*0.75)</f>
        <v>1243830.5</v>
      </c>
      <c r="K15" s="125">
        <f>(16649+(1636242*0.75))*2</f>
        <v>2487661</v>
      </c>
      <c r="L15" s="125">
        <f>16649+(1636242*0.75)</f>
        <v>1243830.5</v>
      </c>
    </row>
    <row r="16" spans="2:35" ht="13.5" thickBot="1" x14ac:dyDescent="0.25">
      <c r="B16" s="209">
        <v>1000</v>
      </c>
      <c r="C16" s="210" t="s">
        <v>64</v>
      </c>
      <c r="D16" s="126" t="s">
        <v>65</v>
      </c>
      <c r="E16" s="123">
        <f>E18+(8449*15)</f>
        <v>7639489</v>
      </c>
      <c r="F16" s="123">
        <f>F18+(9189*15)</f>
        <v>3894212</v>
      </c>
      <c r="G16" s="123">
        <f>G18+(8449*150)</f>
        <v>8780104</v>
      </c>
      <c r="H16" s="123">
        <f>H18+(9189*150)</f>
        <v>5134727</v>
      </c>
      <c r="I16" s="123">
        <f>I18+(8449*250)</f>
        <v>9625004</v>
      </c>
      <c r="J16" s="123">
        <f>J18+(9189*250)</f>
        <v>6053627</v>
      </c>
      <c r="K16" s="123">
        <f>K18+(8449*670)</f>
        <v>13173584</v>
      </c>
      <c r="L16" s="123">
        <f>L18+(9189*670)</f>
        <v>9913007</v>
      </c>
    </row>
    <row r="17" spans="2:12" ht="13.5" thickBot="1" x14ac:dyDescent="0.25">
      <c r="B17" s="209"/>
      <c r="C17" s="211"/>
      <c r="D17" s="127" t="s">
        <v>66</v>
      </c>
      <c r="E17" s="122">
        <f>E19+(8449*15)</f>
        <v>3432517</v>
      </c>
      <c r="F17" s="122">
        <f>F19+(9189*15)</f>
        <v>1790726</v>
      </c>
      <c r="G17" s="122">
        <f>G19+(8449*150)</f>
        <v>4573132</v>
      </c>
      <c r="H17" s="122">
        <f>H19+(9189*150)</f>
        <v>3031241</v>
      </c>
      <c r="I17" s="122">
        <f>I19+(8449*250)</f>
        <v>5418032</v>
      </c>
      <c r="J17" s="122">
        <f>J19+(9189*250)</f>
        <v>3950141</v>
      </c>
      <c r="K17" s="122">
        <f>K19+(8449*670)</f>
        <v>8966612</v>
      </c>
      <c r="L17" s="122">
        <f>L19+(9189*670)</f>
        <v>7809521</v>
      </c>
    </row>
    <row r="18" spans="2:12" ht="13.5" thickBot="1" x14ac:dyDescent="0.25">
      <c r="B18" s="209"/>
      <c r="C18" s="212" t="s">
        <v>67</v>
      </c>
      <c r="D18" s="128" t="s">
        <v>65</v>
      </c>
      <c r="E18" s="124">
        <f>(16649+(3739728*1))*2</f>
        <v>7512754</v>
      </c>
      <c r="F18" s="124">
        <f>16649+(3739728*1)</f>
        <v>3756377</v>
      </c>
      <c r="G18" s="124">
        <f>(16649+(3739728*1))*2</f>
        <v>7512754</v>
      </c>
      <c r="H18" s="124">
        <f>16649+(3739728*1)</f>
        <v>3756377</v>
      </c>
      <c r="I18" s="124">
        <f>(16649+(3739728*1))*2</f>
        <v>7512754</v>
      </c>
      <c r="J18" s="124">
        <f>16649+(3739728*1)</f>
        <v>3756377</v>
      </c>
      <c r="K18" s="124">
        <f>(16649+(3739728*1))*2</f>
        <v>7512754</v>
      </c>
      <c r="L18" s="124">
        <f>16649+(3739728*1)</f>
        <v>3756377</v>
      </c>
    </row>
    <row r="19" spans="2:12" ht="13.5" thickBot="1" x14ac:dyDescent="0.25">
      <c r="B19" s="209"/>
      <c r="C19" s="213"/>
      <c r="D19" s="129" t="s">
        <v>66</v>
      </c>
      <c r="E19" s="125">
        <f>(16649+(1636242*1))*2</f>
        <v>3305782</v>
      </c>
      <c r="F19" s="124">
        <f>16649+(1636242*1)</f>
        <v>1652891</v>
      </c>
      <c r="G19" s="125">
        <f>(16649+(1636242*1))*2</f>
        <v>3305782</v>
      </c>
      <c r="H19" s="125">
        <f>16649+(1636242*1)</f>
        <v>1652891</v>
      </c>
      <c r="I19" s="125">
        <f>(16649+(1636242*1))*2</f>
        <v>3305782</v>
      </c>
      <c r="J19" s="125">
        <f>16649+(1636242*1)</f>
        <v>1652891</v>
      </c>
      <c r="K19" s="125">
        <f>(16649+(1636242*1))*2</f>
        <v>3305782</v>
      </c>
      <c r="L19" s="125">
        <f>16649+(1636242*1)</f>
        <v>1652891</v>
      </c>
    </row>
    <row r="20" spans="2:12" ht="13.5" thickBot="1" x14ac:dyDescent="0.25">
      <c r="B20" s="209">
        <v>1250</v>
      </c>
      <c r="C20" s="218" t="s">
        <v>64</v>
      </c>
      <c r="D20" s="130" t="s">
        <v>65</v>
      </c>
      <c r="E20" s="123">
        <f>E22+(8449*15)</f>
        <v>9509353</v>
      </c>
      <c r="F20" s="123">
        <f>F22+(9189*15)</f>
        <v>4829144</v>
      </c>
      <c r="G20" s="123">
        <f>G22+(8449*150)</f>
        <v>10649968</v>
      </c>
      <c r="H20" s="123">
        <f>H22+(9189*150)</f>
        <v>6069659</v>
      </c>
      <c r="I20" s="123">
        <f>I22+(8449*250)</f>
        <v>11494868</v>
      </c>
      <c r="J20" s="123">
        <f>J22+(9189*250)</f>
        <v>6988559</v>
      </c>
      <c r="K20" s="123">
        <f>K22+(8449*670)</f>
        <v>15043448</v>
      </c>
      <c r="L20" s="123">
        <f>L22+(9189*670)</f>
        <v>10847939</v>
      </c>
    </row>
    <row r="21" spans="2:12" ht="13.5" thickBot="1" x14ac:dyDescent="0.25">
      <c r="B21" s="209"/>
      <c r="C21" s="211"/>
      <c r="D21" s="127" t="s">
        <v>66</v>
      </c>
      <c r="E21" s="122">
        <f>E23+(8449*15)</f>
        <v>4250638</v>
      </c>
      <c r="F21" s="122">
        <f>F23+(9189*15)</f>
        <v>2199786.5</v>
      </c>
      <c r="G21" s="122">
        <f>G23+(8449*150)</f>
        <v>5391253</v>
      </c>
      <c r="H21" s="122">
        <f>H23+(9189*150)</f>
        <v>3440301.5</v>
      </c>
      <c r="I21" s="122">
        <f>I23+(8449*250)</f>
        <v>6236153</v>
      </c>
      <c r="J21" s="122">
        <f>J23+(9189*250)</f>
        <v>4359201.5</v>
      </c>
      <c r="K21" s="122">
        <f>K23+(8449*670)</f>
        <v>9784733</v>
      </c>
      <c r="L21" s="122">
        <f>L23+(9189*670)</f>
        <v>8218581.5</v>
      </c>
    </row>
    <row r="22" spans="2:12" ht="13.5" thickBot="1" x14ac:dyDescent="0.25">
      <c r="B22" s="209"/>
      <c r="C22" s="212" t="s">
        <v>67</v>
      </c>
      <c r="D22" s="128" t="s">
        <v>65</v>
      </c>
      <c r="E22" s="124">
        <f>(16649+(3739728*1.25))*2</f>
        <v>9382618</v>
      </c>
      <c r="F22" s="124">
        <f>16649+(3739728*1.25)</f>
        <v>4691309</v>
      </c>
      <c r="G22" s="124">
        <f>(16649+(3739728*1.25))*2</f>
        <v>9382618</v>
      </c>
      <c r="H22" s="124">
        <f>16649+(3739728*1.25)</f>
        <v>4691309</v>
      </c>
      <c r="I22" s="124">
        <f>(16649+(3739728*1.25))*2</f>
        <v>9382618</v>
      </c>
      <c r="J22" s="124">
        <f>16649+(3739728*1.25)</f>
        <v>4691309</v>
      </c>
      <c r="K22" s="124">
        <f>(16649+(3739728*1.25))*2</f>
        <v>9382618</v>
      </c>
      <c r="L22" s="124">
        <f>16649+(3739728*1.25)</f>
        <v>4691309</v>
      </c>
    </row>
    <row r="23" spans="2:12" ht="13.5" thickBot="1" x14ac:dyDescent="0.25">
      <c r="B23" s="209"/>
      <c r="C23" s="213"/>
      <c r="D23" s="129" t="s">
        <v>66</v>
      </c>
      <c r="E23" s="125">
        <f>(16649+(1636242*1.25))*2</f>
        <v>4123903</v>
      </c>
      <c r="F23" s="125">
        <f>16649+(1636242*1.25)</f>
        <v>2061951.5</v>
      </c>
      <c r="G23" s="125">
        <f>(16649+(1636242*1.25))*2</f>
        <v>4123903</v>
      </c>
      <c r="H23" s="125">
        <f>16649+(1636242*1.25)</f>
        <v>2061951.5</v>
      </c>
      <c r="I23" s="125">
        <f>(16649+(1636242*1.25))*2</f>
        <v>4123903</v>
      </c>
      <c r="J23" s="125">
        <f>16649+(1636242*1.25)</f>
        <v>2061951.5</v>
      </c>
      <c r="K23" s="125">
        <f>(16649+(1636242*1.25))*2</f>
        <v>4123903</v>
      </c>
      <c r="L23" s="125">
        <f>16649+(1636242*1.25)</f>
        <v>2061951.5</v>
      </c>
    </row>
    <row r="24" spans="2:12" x14ac:dyDescent="0.2">
      <c r="E24" s="114"/>
      <c r="F24" s="114"/>
      <c r="G24" s="114"/>
      <c r="H24" s="114"/>
      <c r="I24" s="114"/>
      <c r="J24" s="114"/>
      <c r="K24" s="114"/>
      <c r="L24" s="114"/>
    </row>
  </sheetData>
  <mergeCells count="19">
    <mergeCell ref="B2:L2"/>
    <mergeCell ref="B20:B23"/>
    <mergeCell ref="C20:C21"/>
    <mergeCell ref="C22:C23"/>
    <mergeCell ref="B12:B15"/>
    <mergeCell ref="C12:C13"/>
    <mergeCell ref="C14:C15"/>
    <mergeCell ref="B16:B19"/>
    <mergeCell ref="C16:C17"/>
    <mergeCell ref="C18:C19"/>
    <mergeCell ref="E5:F5"/>
    <mergeCell ref="G5:H5"/>
    <mergeCell ref="I5:J5"/>
    <mergeCell ref="K5:L5"/>
    <mergeCell ref="B6:D6"/>
    <mergeCell ref="B8:B11"/>
    <mergeCell ref="C8:C9"/>
    <mergeCell ref="C10:C11"/>
    <mergeCell ref="B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C2:BB29"/>
  <sheetViews>
    <sheetView zoomScale="80" zoomScaleNormal="80" workbookViewId="0">
      <selection activeCell="AP28" sqref="AP28"/>
    </sheetView>
  </sheetViews>
  <sheetFormatPr defaultRowHeight="12.75" x14ac:dyDescent="0.2"/>
  <cols>
    <col min="2" max="2" width="5" customWidth="1"/>
    <col min="3" max="3" width="4.5703125" customWidth="1"/>
    <col min="4" max="4" width="34" customWidth="1"/>
    <col min="5" max="5" width="7.28515625" customWidth="1"/>
    <col min="6" max="6" width="5.5703125" customWidth="1"/>
    <col min="7" max="7" width="13" customWidth="1"/>
    <col min="8" max="8" width="5.42578125" customWidth="1"/>
    <col min="9" max="9" width="6.28515625" customWidth="1"/>
    <col min="10" max="10" width="14.5703125" customWidth="1"/>
    <col min="11" max="11" width="6.7109375" customWidth="1"/>
    <col min="12" max="12" width="6.42578125" customWidth="1"/>
    <col min="13" max="13" width="14" customWidth="1"/>
    <col min="14" max="14" width="6.42578125" customWidth="1"/>
    <col min="15" max="15" width="6.5703125" customWidth="1"/>
    <col min="16" max="16" width="13.28515625" customWidth="1"/>
    <col min="17" max="17" width="6.42578125" customWidth="1"/>
    <col min="18" max="18" width="6.28515625" customWidth="1"/>
    <col min="19" max="19" width="14" customWidth="1"/>
    <col min="20" max="20" width="9.140625" customWidth="1"/>
    <col min="21" max="21" width="0.42578125" customWidth="1"/>
    <col min="22" max="23" width="9.140625" hidden="1" customWidth="1"/>
    <col min="24" max="24" width="9" hidden="1" customWidth="1"/>
    <col min="25" max="41" width="9.140625" hidden="1" customWidth="1"/>
    <col min="42" max="42" width="9.140625" customWidth="1"/>
    <col min="43" max="43" width="2.28515625" customWidth="1"/>
    <col min="44" max="54" width="9.140625" hidden="1" customWidth="1"/>
  </cols>
  <sheetData>
    <row r="2" spans="3:41" x14ac:dyDescent="0.2">
      <c r="C2" s="217" t="s">
        <v>92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</row>
    <row r="3" spans="3:41" ht="60.75" customHeight="1" x14ac:dyDescent="0.2"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</row>
    <row r="4" spans="3:41" ht="15.75" customHeight="1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3:41" x14ac:dyDescent="0.2">
      <c r="C5" s="219"/>
      <c r="D5" s="199" t="s">
        <v>69</v>
      </c>
      <c r="E5" s="205" t="s">
        <v>70</v>
      </c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7"/>
    </row>
    <row r="6" spans="3:41" ht="43.5" customHeight="1" x14ac:dyDescent="0.2">
      <c r="C6" s="220"/>
      <c r="D6" s="201"/>
      <c r="E6" s="205" t="s">
        <v>71</v>
      </c>
      <c r="F6" s="206"/>
      <c r="G6" s="207"/>
      <c r="H6" s="205" t="s">
        <v>72</v>
      </c>
      <c r="I6" s="206"/>
      <c r="J6" s="207"/>
      <c r="K6" s="205" t="s">
        <v>73</v>
      </c>
      <c r="L6" s="206"/>
      <c r="M6" s="207"/>
      <c r="N6" s="205" t="s">
        <v>74</v>
      </c>
      <c r="O6" s="206"/>
      <c r="P6" s="207"/>
      <c r="Q6" s="205" t="s">
        <v>75</v>
      </c>
      <c r="R6" s="206"/>
      <c r="S6" s="207"/>
    </row>
    <row r="7" spans="3:41" ht="62.25" customHeight="1" x14ac:dyDescent="0.2">
      <c r="C7" s="3"/>
      <c r="D7" s="1"/>
      <c r="E7" s="1">
        <v>2017</v>
      </c>
      <c r="F7" s="1">
        <v>2018</v>
      </c>
      <c r="G7" s="1" t="s">
        <v>40</v>
      </c>
      <c r="H7" s="1">
        <v>2017</v>
      </c>
      <c r="I7" s="1">
        <v>2018</v>
      </c>
      <c r="J7" s="1" t="s">
        <v>40</v>
      </c>
      <c r="K7" s="1">
        <v>2017</v>
      </c>
      <c r="L7" s="1">
        <v>2018</v>
      </c>
      <c r="M7" s="1" t="s">
        <v>40</v>
      </c>
      <c r="N7" s="1">
        <v>2017</v>
      </c>
      <c r="O7" s="1">
        <v>2018</v>
      </c>
      <c r="P7" s="1" t="s">
        <v>40</v>
      </c>
      <c r="Q7" s="1">
        <v>2017</v>
      </c>
      <c r="R7" s="1">
        <v>2018</v>
      </c>
      <c r="S7" s="1" t="s">
        <v>40</v>
      </c>
    </row>
    <row r="8" spans="3:41" x14ac:dyDescent="0.2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41" ht="27" customHeight="1" x14ac:dyDescent="0.2">
      <c r="C9" s="109">
        <v>1</v>
      </c>
      <c r="D9" s="110" t="s">
        <v>76</v>
      </c>
      <c r="E9" s="9"/>
      <c r="F9" s="9"/>
      <c r="G9" s="9"/>
      <c r="H9" s="9"/>
      <c r="I9" s="9"/>
      <c r="J9" s="9"/>
      <c r="K9" s="9">
        <v>0</v>
      </c>
      <c r="L9" s="9">
        <v>0</v>
      </c>
      <c r="M9" s="9">
        <v>0</v>
      </c>
      <c r="N9" s="9"/>
      <c r="O9" s="9"/>
      <c r="P9" s="9"/>
      <c r="Q9" s="9"/>
      <c r="R9" s="9"/>
      <c r="S9" s="9"/>
    </row>
    <row r="10" spans="3:41" ht="31.5" customHeight="1" x14ac:dyDescent="0.2">
      <c r="C10" s="4" t="s">
        <v>15</v>
      </c>
      <c r="D10" s="2" t="s">
        <v>77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3:41" ht="47.25" customHeight="1" x14ac:dyDescent="0.2">
      <c r="C11" s="4" t="s">
        <v>16</v>
      </c>
      <c r="D11" s="2" t="s">
        <v>78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3</v>
      </c>
      <c r="O11" s="9">
        <v>0</v>
      </c>
      <c r="P11" s="9">
        <v>300</v>
      </c>
      <c r="Q11" s="9">
        <v>0</v>
      </c>
      <c r="R11" s="9">
        <v>0</v>
      </c>
      <c r="S11" s="9">
        <v>0</v>
      </c>
    </row>
    <row r="12" spans="3:41" ht="30" customHeight="1" x14ac:dyDescent="0.2">
      <c r="C12" s="4" t="s">
        <v>17</v>
      </c>
      <c r="D12" s="2" t="s">
        <v>79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3:41" ht="21" customHeight="1" x14ac:dyDescent="0.2">
      <c r="C13" s="4" t="s">
        <v>18</v>
      </c>
      <c r="D13" s="2" t="s">
        <v>80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3:41" ht="25.5" customHeight="1" x14ac:dyDescent="0.2">
      <c r="C14" s="4" t="s">
        <v>93</v>
      </c>
      <c r="D14" s="2" t="s">
        <v>81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3:41" ht="20.25" customHeight="1" x14ac:dyDescent="0.2">
      <c r="C15" s="4" t="s">
        <v>94</v>
      </c>
      <c r="D15" s="2" t="s">
        <v>82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3:41" ht="24" customHeight="1" x14ac:dyDescent="0.2">
      <c r="C16" s="111">
        <v>2</v>
      </c>
      <c r="D16" s="112" t="s">
        <v>83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3:19" ht="28.5" customHeight="1" x14ac:dyDescent="0.2">
      <c r="C17" s="4" t="s">
        <v>14</v>
      </c>
      <c r="D17" s="2" t="s">
        <v>84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3:19" ht="37.5" customHeight="1" x14ac:dyDescent="0.2">
      <c r="C18" s="4" t="s">
        <v>19</v>
      </c>
      <c r="D18" s="2" t="s">
        <v>85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3:19" ht="18" customHeight="1" x14ac:dyDescent="0.2">
      <c r="C19" s="4" t="s">
        <v>20</v>
      </c>
      <c r="D19" s="2" t="s">
        <v>86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3:19" ht="18" customHeight="1" x14ac:dyDescent="0.2">
      <c r="C20" s="4" t="s">
        <v>21</v>
      </c>
      <c r="D20" s="2" t="s">
        <v>78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3:19" ht="33" customHeight="1" x14ac:dyDescent="0.2">
      <c r="C21" s="4" t="s">
        <v>95</v>
      </c>
      <c r="D21" s="2" t="s">
        <v>79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3:19" ht="17.25" customHeight="1" x14ac:dyDescent="0.2">
      <c r="C22" s="4" t="s">
        <v>96</v>
      </c>
      <c r="D22" s="2" t="s">
        <v>80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3:19" ht="61.5" customHeight="1" x14ac:dyDescent="0.2">
      <c r="C23" s="4" t="s">
        <v>97</v>
      </c>
      <c r="D23" s="2" t="s">
        <v>87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3:19" ht="16.5" customHeight="1" x14ac:dyDescent="0.2">
      <c r="C24" s="4" t="s">
        <v>98</v>
      </c>
      <c r="D24" s="2" t="s">
        <v>82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3:19" ht="17.25" customHeight="1" x14ac:dyDescent="0.2">
      <c r="C25" s="109">
        <v>3</v>
      </c>
      <c r="D25" s="110" t="s">
        <v>88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3:19" ht="28.5" customHeight="1" x14ac:dyDescent="0.2">
      <c r="C26" s="4" t="s">
        <v>22</v>
      </c>
      <c r="D26" s="2" t="s">
        <v>89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3</v>
      </c>
      <c r="O26" s="9">
        <v>0</v>
      </c>
      <c r="P26" s="9">
        <v>300</v>
      </c>
      <c r="Q26" s="9">
        <v>0</v>
      </c>
      <c r="R26" s="9">
        <v>0</v>
      </c>
      <c r="S26" s="9">
        <v>0</v>
      </c>
    </row>
    <row r="27" spans="3:19" ht="38.25" customHeight="1" x14ac:dyDescent="0.2">
      <c r="C27" s="4" t="s">
        <v>23</v>
      </c>
      <c r="D27" s="2" t="s">
        <v>90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3:19" ht="26.25" customHeight="1" x14ac:dyDescent="0.2">
      <c r="C28" s="4" t="s">
        <v>24</v>
      </c>
      <c r="D28" s="2" t="s">
        <v>91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3:19" ht="15" customHeight="1" x14ac:dyDescent="0.2">
      <c r="C29" s="4" t="s">
        <v>25</v>
      </c>
      <c r="D29" s="2" t="s">
        <v>82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</sheetData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L7"/>
  <sheetViews>
    <sheetView zoomScale="90" zoomScaleNormal="90" workbookViewId="0">
      <selection activeCell="E9" sqref="E9"/>
    </sheetView>
  </sheetViews>
  <sheetFormatPr defaultRowHeight="12.75" x14ac:dyDescent="0.2"/>
  <cols>
    <col min="1" max="1" width="3.7109375" customWidth="1"/>
    <col min="2" max="2" width="5.140625" customWidth="1"/>
    <col min="3" max="3" width="18.5703125" customWidth="1"/>
    <col min="4" max="4" width="16.42578125" customWidth="1"/>
    <col min="5" max="5" width="18.42578125" customWidth="1"/>
    <col min="6" max="6" width="15" customWidth="1"/>
    <col min="7" max="7" width="12" customWidth="1"/>
    <col min="8" max="8" width="28.5703125" customWidth="1"/>
    <col min="9" max="9" width="13.85546875" customWidth="1"/>
    <col min="10" max="10" width="16.42578125" customWidth="1"/>
    <col min="11" max="11" width="14.7109375" customWidth="1"/>
    <col min="12" max="12" width="21.5703125" customWidth="1"/>
  </cols>
  <sheetData>
    <row r="3" spans="2:12" x14ac:dyDescent="0.2">
      <c r="B3" s="6" t="s">
        <v>99</v>
      </c>
    </row>
    <row r="4" spans="2:12" ht="13.5" thickBot="1" x14ac:dyDescent="0.25">
      <c r="B4" s="5"/>
    </row>
    <row r="5" spans="2:12" ht="77.25" customHeight="1" thickBot="1" x14ac:dyDescent="0.25">
      <c r="B5" s="82" t="s">
        <v>0</v>
      </c>
      <c r="C5" s="83" t="s">
        <v>100</v>
      </c>
      <c r="D5" s="83" t="s">
        <v>101</v>
      </c>
      <c r="E5" s="83" t="s">
        <v>102</v>
      </c>
      <c r="F5" s="83" t="s">
        <v>103</v>
      </c>
      <c r="G5" s="83" t="s">
        <v>104</v>
      </c>
      <c r="H5" s="83" t="s">
        <v>105</v>
      </c>
      <c r="I5" s="83" t="s">
        <v>106</v>
      </c>
      <c r="J5" s="83" t="s">
        <v>107</v>
      </c>
      <c r="K5" s="83" t="s">
        <v>108</v>
      </c>
      <c r="L5" s="84" t="s">
        <v>109</v>
      </c>
    </row>
    <row r="6" spans="2:12" ht="13.5" thickBot="1" x14ac:dyDescent="0.25">
      <c r="B6" s="85">
        <v>1</v>
      </c>
      <c r="C6" s="86">
        <v>2</v>
      </c>
      <c r="D6" s="86">
        <v>3</v>
      </c>
      <c r="E6" s="86">
        <v>4</v>
      </c>
      <c r="F6" s="86">
        <v>5</v>
      </c>
      <c r="G6" s="86">
        <v>6</v>
      </c>
      <c r="H6" s="86">
        <v>7</v>
      </c>
      <c r="I6" s="86">
        <v>8</v>
      </c>
      <c r="J6" s="86">
        <v>9</v>
      </c>
      <c r="K6" s="86">
        <v>10</v>
      </c>
      <c r="L6" s="87">
        <v>11</v>
      </c>
    </row>
    <row r="7" spans="2:12" ht="111.75" customHeight="1" thickBot="1" x14ac:dyDescent="0.25">
      <c r="B7" s="113">
        <v>1</v>
      </c>
      <c r="C7" s="76" t="s">
        <v>155</v>
      </c>
      <c r="D7" s="76" t="s">
        <v>156</v>
      </c>
      <c r="E7" s="76" t="s">
        <v>157</v>
      </c>
      <c r="F7" s="77" t="s">
        <v>159</v>
      </c>
      <c r="G7" s="78" t="s">
        <v>200</v>
      </c>
      <c r="H7" s="79" t="s">
        <v>199</v>
      </c>
      <c r="I7" s="80">
        <v>0</v>
      </c>
      <c r="J7" s="80">
        <v>0</v>
      </c>
      <c r="K7" s="80">
        <v>0</v>
      </c>
      <c r="L7" s="8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1.1</vt:lpstr>
      <vt:lpstr>1.2</vt:lpstr>
      <vt:lpstr>1.3</vt:lpstr>
      <vt:lpstr>2.1</vt:lpstr>
      <vt:lpstr>3.1-3.2</vt:lpstr>
      <vt:lpstr>3.4</vt:lpstr>
      <vt:lpstr>3.5</vt:lpstr>
      <vt:lpstr>4.1</vt:lpstr>
      <vt:lpstr>4.2</vt:lpstr>
      <vt:lpstr>4.3</vt:lpstr>
      <vt:lpstr>4.4-4.8</vt:lpstr>
      <vt:lpstr>4.9</vt:lpstr>
    </vt:vector>
  </TitlesOfParts>
  <Company>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</cp:lastModifiedBy>
  <dcterms:created xsi:type="dcterms:W3CDTF">2017-10-21T01:55:48Z</dcterms:created>
  <dcterms:modified xsi:type="dcterms:W3CDTF">2019-03-28T08:45:14Z</dcterms:modified>
</cp:coreProperties>
</file>