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-sp-melk\Desktop\"/>
    </mc:Choice>
  </mc:AlternateContent>
  <bookViews>
    <workbookView xWindow="0" yWindow="0" windowWidth="19200" windowHeight="11745"/>
  </bookViews>
  <sheets>
    <sheet name="ФХД" sheetId="1" r:id="rId1"/>
    <sheet name="2017" sheetId="2" r:id="rId2"/>
  </sheets>
  <externalReferences>
    <externalReference r:id="rId3"/>
  </externalReferences>
  <definedNames>
    <definedName name="flagSum_List02_2">ФХД!$H$15:$H$25</definedName>
    <definedName name="kind_of_fuels">[1]TEHSHEET!$M$2:$M$29</definedName>
    <definedName name="kind_of_purchase_method">[1]TEHSHEET!$O$2:$O$4</definedName>
    <definedName name="List02_p3">ФХД!$G$12</definedName>
    <definedName name="List02_p4">ФХД!$G$51</definedName>
    <definedName name="org">[1]Титульный!$F$17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D64" i="1"/>
  <c r="D59" i="1"/>
  <c r="D69" i="1" s="1"/>
  <c r="D50" i="1"/>
  <c r="D51" i="1" s="1"/>
  <c r="D48" i="1"/>
  <c r="D46" i="1"/>
  <c r="D45" i="1"/>
  <c r="D44" i="1"/>
  <c r="D39" i="1"/>
  <c r="D36" i="1"/>
  <c r="D32" i="1"/>
  <c r="D31" i="1"/>
  <c r="D30" i="1"/>
  <c r="D29" i="1"/>
  <c r="D28" i="1"/>
  <c r="D27" i="1"/>
  <c r="D25" i="1"/>
  <c r="D24" i="1"/>
  <c r="D22" i="1"/>
  <c r="D17" i="1"/>
  <c r="D12" i="1"/>
  <c r="D11" i="1"/>
  <c r="D6" i="1"/>
  <c r="A2" i="1"/>
  <c r="D47" i="1" l="1"/>
  <c r="D33" i="1"/>
  <c r="D41" i="1"/>
  <c r="D23" i="1"/>
  <c r="D68" i="1"/>
  <c r="D66" i="1"/>
  <c r="D9" i="1" l="1"/>
</calcChain>
</file>

<file path=xl/sharedStrings.xml><?xml version="1.0" encoding="utf-8"?>
<sst xmlns="http://schemas.openxmlformats.org/spreadsheetml/2006/main" count="222" uniqueCount="148">
  <si>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</si>
  <si>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</si>
  <si>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</si>
  <si>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</si>
  <si>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</si>
  <si>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</si>
  <si>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</si>
  <si>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</si>
  <si>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</si>
  <si>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</si>
  <si>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</si>
  <si>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</si>
  <si>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тепловая энергия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</si>
  <si>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</si>
  <si>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</si>
  <si>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</si>
  <si>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</si>
  <si>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</si>
  <si>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газ природный по регулируемой цене</t>
  </si>
  <si>
    <t>x</t>
  </si>
  <si>
    <t>Объем</t>
  </si>
  <si>
    <t>тыс м3</t>
  </si>
  <si>
    <t>Стоимость за единицу объема</t>
  </si>
  <si>
    <t>Стоимость доставки</t>
  </si>
  <si>
    <t>Способ приобретения</t>
  </si>
  <si>
    <t>прочее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</si>
  <si>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</si>
  <si>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</si>
  <si>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</si>
  <si>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</si>
  <si>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</si>
  <si>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</si>
  <si>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</si>
  <si>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</si>
  <si>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</si>
  <si>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</si>
  <si>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</si>
  <si>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</si>
  <si>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</si>
  <si>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</si>
  <si>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</si>
  <si>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</si>
  <si>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</si>
  <si>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</si>
  <si>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</si>
  <si>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</si>
  <si>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</si>
  <si>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</si>
  <si>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</si>
  <si>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</si>
  <si>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</si>
  <si>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</si>
  <si>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</si>
  <si>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</si>
  <si>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</si>
  <si>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</si>
  <si>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</si>
  <si>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</si>
  <si>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</si>
  <si>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</si>
  <si>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</si>
  <si>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</si>
  <si>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</si>
  <si>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</si>
  <si>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</si>
  <si>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</si>
  <si>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</si>
  <si>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2.15.0</t>
  </si>
  <si>
    <t>2.15.1</t>
  </si>
  <si>
    <t>налог на землю</t>
  </si>
  <si>
    <t>2.15.2</t>
  </si>
  <si>
    <t>на имущество</t>
  </si>
  <si>
    <t>2.15.3</t>
  </si>
  <si>
    <t>на прибыль</t>
  </si>
  <si>
    <t>2.15.4</t>
  </si>
  <si>
    <t>расходы на социальные нужды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</si>
  <si>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</si>
  <si>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</si>
  <si>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</si>
  <si>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</si>
  <si>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</si>
  <si>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</si>
  <si>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</si>
  <si>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</si>
  <si>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</si>
  <si>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</si>
  <si>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</si>
  <si>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</si>
  <si>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http://bru.ugmk.com/ru/business/information-disclosure/?YEAR=&amp;TYPE=4281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</si>
  <si>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</si>
  <si>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</si>
  <si>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</si>
  <si>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8.0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</si>
  <si>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</si>
  <si>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</si>
  <si>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</si>
  <si>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</si>
  <si>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</si>
  <si>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</si>
  <si>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</si>
  <si>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</si>
  <si>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</si>
  <si>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</si>
  <si>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</si>
  <si>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</si>
  <si>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</si>
  <si>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</si>
  <si>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</si>
  <si>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</si>
  <si>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</si>
  <si>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</si>
  <si>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</si>
  <si>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</si>
  <si>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</si>
  <si>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</si>
  <si>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</si>
  <si>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</si>
  <si>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</si>
  <si>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</si>
  <si>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17.0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</si>
  <si>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</si>
  <si>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</si>
  <si>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</si>
  <si>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</si>
  <si>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</si>
  <si>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</si>
  <si>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</si>
  <si>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</si>
  <si>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 xml:space="preserve"> -</t>
  </si>
  <si>
    <t>2.2.1</t>
  </si>
  <si>
    <t>2.2.2</t>
  </si>
  <si>
    <t>2.2.1.1</t>
  </si>
  <si>
    <t>2.2.1.2</t>
  </si>
  <si>
    <t>2.2.1.3</t>
  </si>
  <si>
    <t>2.2.1.4</t>
  </si>
  <si>
    <t>2.2.2.1</t>
  </si>
  <si>
    <t>2.2.2.2</t>
  </si>
  <si>
    <t>2.2.2.3</t>
  </si>
  <si>
    <t>2.2.2.4</t>
  </si>
  <si>
    <t>Ссылки на документы</t>
  </si>
  <si>
    <t>не утверждены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</si>
  <si>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</si>
  <si>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</si>
  <si>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Информация об основных потребительских характеристиках регулируемых товаров и услуг  за 2017 год</t>
  </si>
  <si>
    <t>Показатели надежности и качества, установленные в соответствии с законодательством РФ</t>
  </si>
  <si>
    <t>Количество аварий на источниках тепловой энергии (единиц на источник)</t>
  </si>
  <si>
    <t xml:space="preserve">Количество аварий на тепловых сетях (единиц на км) </t>
  </si>
  <si>
    <r>
  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за 2017 год</t>
    </r>
    <r>
      <rPr>
        <sz val="11"/>
        <color theme="1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</si>
</sst>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0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Border="0">
      <alignment horizontal="center" vertical="center" wrapText="1"/>
    </xf>
    <xf numFmtId="0" fontId="4" fillId="0" borderId="0"/>
    <xf numFmtId="0" fontId="5" fillId="0" borderId="3" applyBorder="0">
      <alignment horizontal="center" vertical="center" wrapText="1"/>
    </xf>
    <xf numFmtId="0" fontId="4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3" fillId="2" borderId="0" xfId="3" applyFont="1" applyFill="1" applyBorder="1" applyAlignment="1" applyProtection="1">
      <alignment vertical="center" wrapText="1"/>
    </xf>
    <xf numFmtId="0" fontId="3" fillId="2" borderId="0" xfId="3" applyFont="1" applyFill="1" applyBorder="1" applyAlignment="1" applyProtection="1">
      <alignment horizontal="center" vertical="center" wrapText="1"/>
    </xf>
    <xf numFmtId="0" fontId="5" fillId="2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Alignment="1" applyProtection="1">
      <alignment vertical="center" wrapText="1"/>
    </xf>
    <xf numFmtId="0" fontId="3" fillId="2" borderId="4" xfId="3" applyFont="1" applyFill="1" applyBorder="1" applyAlignment="1" applyProtection="1">
      <alignment horizontal="center" vertical="center" wrapText="1"/>
    </xf>
    <xf numFmtId="0" fontId="3" fillId="0" borderId="4" xfId="4" applyFont="1" applyFill="1" applyBorder="1" applyAlignment="1" applyProtection="1">
      <alignment horizontal="center" vertical="center" wrapText="1"/>
    </xf>
    <xf numFmtId="49" fontId="6" fillId="2" borderId="4" xfId="4" applyNumberFormat="1" applyFont="1" applyFill="1" applyBorder="1" applyAlignment="1" applyProtection="1">
      <alignment horizontal="center" vertical="center" wrapText="1"/>
    </xf>
    <xf numFmtId="49" fontId="3" fillId="2" borderId="4" xfId="3" applyNumberFormat="1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left" vertical="center" wrapText="1"/>
    </xf>
    <xf numFmtId="4" fontId="0" fillId="4" borderId="4" xfId="3" applyNumberFormat="1" applyFont="1" applyFill="1" applyBorder="1" applyAlignment="1" applyProtection="1">
      <alignment horizontal="right" vertical="center" wrapText="1"/>
      <protection locked="0"/>
    </xf>
    <xf numFmtId="9" fontId="5" fillId="2" borderId="4" xfId="0" applyNumberFormat="1" applyFont="1" applyFill="1" applyBorder="1" applyAlignment="1" applyProtection="1">
      <alignment horizontal="center" vertical="center" wrapText="1"/>
    </xf>
    <xf numFmtId="49" fontId="0" fillId="4" borderId="4" xfId="3" applyNumberFormat="1" applyFont="1" applyFill="1" applyBorder="1" applyAlignment="1" applyProtection="1">
      <alignment horizontal="right" vertical="center" wrapText="1"/>
      <protection locked="0"/>
    </xf>
    <xf numFmtId="49" fontId="8" fillId="6" borderId="4" xfId="6" applyNumberFormat="1" applyFont="1" applyFill="1" applyBorder="1" applyAlignment="1" applyProtection="1">
      <alignment horizontal="left" vertical="center" wrapText="1"/>
      <protection locked="0"/>
    </xf>
    <xf numFmtId="49" fontId="3" fillId="6" borderId="4" xfId="3" applyNumberFormat="1" applyFont="1" applyFill="1" applyBorder="1" applyAlignment="1" applyProtection="1">
      <alignment horizontal="left" vertical="center" wrapText="1"/>
      <protection locked="0"/>
    </xf>
    <xf numFmtId="0" fontId="9" fillId="0" borderId="1" xfId="1" applyFont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 wrapText="1"/>
    </xf>
    <xf numFmtId="4" fontId="3" fillId="3" borderId="4" xfId="3" applyNumberFormat="1" applyFont="1" applyFill="1" applyBorder="1" applyAlignment="1" applyProtection="1">
      <alignment horizontal="right" vertical="center" wrapText="1"/>
    </xf>
    <xf numFmtId="4" fontId="7" fillId="0" borderId="4" xfId="3" applyNumberFormat="1" applyFont="1" applyFill="1" applyBorder="1" applyAlignment="1" applyProtection="1">
      <alignment horizontal="right" vertical="center" wrapText="1"/>
    </xf>
    <xf numFmtId="49" fontId="0" fillId="2" borderId="4" xfId="3" applyNumberFormat="1" applyFont="1" applyFill="1" applyBorder="1" applyAlignment="1" applyProtection="1">
      <alignment horizontal="center" vertical="center" wrapText="1"/>
    </xf>
    <xf numFmtId="49" fontId="0" fillId="4" borderId="4" xfId="3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4" xfId="3" applyFont="1" applyFill="1" applyBorder="1" applyAlignment="1" applyProtection="1">
      <alignment horizontal="center" vertical="center" wrapText="1"/>
    </xf>
    <xf numFmtId="4" fontId="3" fillId="4" borderId="4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3" applyFont="1" applyFill="1" applyBorder="1" applyAlignment="1" applyProtection="1">
      <alignment horizontal="left" vertical="center" wrapText="1" indent="1"/>
    </xf>
    <xf numFmtId="0" fontId="0" fillId="4" borderId="4" xfId="3" applyNumberFormat="1" applyFont="1" applyFill="1" applyBorder="1" applyAlignment="1" applyProtection="1">
      <alignment horizontal="left" vertical="center" wrapText="1" indent="2"/>
      <protection locked="0"/>
    </xf>
    <xf numFmtId="0" fontId="0" fillId="0" borderId="4" xfId="3" applyFont="1" applyFill="1" applyBorder="1" applyAlignment="1" applyProtection="1">
      <alignment horizontal="left" vertical="center" wrapText="1" indent="3"/>
    </xf>
    <xf numFmtId="49" fontId="0" fillId="4" borderId="4" xfId="3" applyNumberFormat="1" applyFont="1" applyFill="1" applyBorder="1" applyAlignment="1" applyProtection="1">
      <alignment horizontal="center" vertical="center" wrapText="1"/>
      <protection locked="0"/>
    </xf>
    <xf numFmtId="0" fontId="0" fillId="4" borderId="4" xfId="3" applyNumberFormat="1" applyFont="1" applyFill="1" applyBorder="1" applyAlignment="1" applyProtection="1">
      <alignment horizontal="left" vertical="center" wrapText="1"/>
      <protection locked="0"/>
    </xf>
    <xf numFmtId="0" fontId="3" fillId="0" borderId="4" xfId="3" applyFont="1" applyFill="1" applyBorder="1" applyAlignment="1" applyProtection="1">
      <alignment horizontal="left" vertical="center" wrapText="1" indent="2"/>
    </xf>
    <xf numFmtId="164" fontId="3" fillId="4" borderId="4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3" applyFont="1" applyFill="1" applyBorder="1" applyAlignment="1" applyProtection="1">
      <alignment horizontal="left" vertical="center" wrapText="1" indent="1"/>
    </xf>
    <xf numFmtId="49" fontId="3" fillId="5" borderId="4" xfId="5" applyNumberFormat="1" applyFont="1" applyFill="1" applyBorder="1" applyAlignment="1" applyProtection="1">
      <alignment horizontal="center" vertical="center" wrapText="1"/>
    </xf>
    <xf numFmtId="49" fontId="0" fillId="4" borderId="4" xfId="3" applyNumberFormat="1" applyFont="1" applyFill="1" applyBorder="1" applyAlignment="1" applyProtection="1">
      <alignment horizontal="left" vertical="center" wrapText="1" indent="2"/>
      <protection locked="0"/>
    </xf>
    <xf numFmtId="164" fontId="3" fillId="3" borderId="4" xfId="3" applyNumberFormat="1" applyFont="1" applyFill="1" applyBorder="1" applyAlignment="1" applyProtection="1">
      <alignment horizontal="right" vertical="center" wrapText="1"/>
    </xf>
    <xf numFmtId="164" fontId="0" fillId="4" borderId="4" xfId="3" applyNumberFormat="1" applyFont="1" applyFill="1" applyBorder="1" applyAlignment="1" applyProtection="1">
      <alignment horizontal="right" vertical="center" wrapText="1"/>
      <protection locked="0"/>
    </xf>
    <xf numFmtId="49" fontId="0" fillId="6" borderId="4" xfId="3" applyNumberFormat="1" applyFont="1" applyFill="1" applyBorder="1" applyAlignment="1" applyProtection="1">
      <alignment horizontal="left" vertical="center" wrapText="1"/>
      <protection locked="0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KH.OPEN.INFO.BALANCE.WAR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Открытое акционерное общество "Богословское рудоуправление", г.Краснотурьинск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</row>
        <row r="4">
          <cell r="M4" t="str">
            <v>газ сжиженный</v>
          </cell>
          <cell r="O4" t="str">
            <v>прочее</v>
          </cell>
        </row>
        <row r="5">
          <cell r="M5" t="str">
            <v>газовый конденсат</v>
          </cell>
        </row>
        <row r="6">
          <cell r="M6" t="str">
            <v>гшз</v>
          </cell>
        </row>
        <row r="7">
          <cell r="M7" t="str">
            <v>мазут</v>
          </cell>
        </row>
        <row r="8">
          <cell r="M8" t="str">
            <v>нефть</v>
          </cell>
        </row>
        <row r="9">
          <cell r="M9" t="str">
            <v>дизельное топливо</v>
          </cell>
        </row>
        <row r="10">
          <cell r="M10" t="str">
            <v>уголь бурый</v>
          </cell>
        </row>
        <row r="11">
          <cell r="M11" t="str">
            <v>уголь каменный</v>
          </cell>
        </row>
        <row r="12">
          <cell r="M12" t="str">
            <v>торф</v>
          </cell>
        </row>
        <row r="13">
          <cell r="M13" t="str">
            <v>дрова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tabSelected="1" workbookViewId="0">
      <selection activeCell="B14" sqref="B14"/>
    </sheetView>
  </sheetViews>
  <sheetFormatPr defaultRowHeight="15" x14ac:dyDescent="0.25"/>
  <cols>
    <col min="1" max="1" width="10.28515625" bestFit="1" customWidth="1"/>
    <col min="2" max="2" width="57.85546875" customWidth="1"/>
    <col min="3" max="3" width="14.5703125" customWidth="1"/>
    <col min="4" max="4" width="22" customWidth="1"/>
  </cols>
  <sheetData>
    <row r="1" spans="1:4" ht="35.25" customHeight="1" x14ac:dyDescent="0.25">
      <c r="A1" s="15" t="s">
        <v>147</v>
      </c>
      <c r="B1" s="15"/>
      <c r="C1" s="15"/>
      <c r="D1" s="15"/>
    </row>
    <row r="2" spans="1:4" x14ac:dyDescent="0.25">
      <c r="A2" s="16" t="str">
        <f>IF(org=0,"Не определено",org)</f>
        <v>Открытое акционерное общество "Богословское рудоуправление", г.Краснотурьинск</v>
      </c>
      <c r="B2" s="16"/>
      <c r="C2" s="16"/>
      <c r="D2" s="16"/>
    </row>
    <row r="3" spans="1:4" x14ac:dyDescent="0.25">
      <c r="A3" s="1"/>
      <c r="B3" s="2"/>
      <c r="C3" s="2"/>
      <c r="D3" s="3"/>
    </row>
    <row r="4" spans="1:4" ht="22.5" x14ac:dyDescent="0.25">
      <c r="A4" s="5" t="s">
        <v>0</v>
      </c>
      <c r="B4" s="6" t="s">
        <v>1</v>
      </c>
      <c r="C4" s="6" t="s">
        <v>2</v>
      </c>
      <c r="D4" s="6" t="s">
        <v>3</v>
      </c>
    </row>
    <row r="5" spans="1:4" x14ac:dyDescent="0.25">
      <c r="A5" s="7" t="s">
        <v>4</v>
      </c>
      <c r="B5" s="7" t="s">
        <v>5</v>
      </c>
      <c r="C5" s="7" t="s">
        <v>6</v>
      </c>
      <c r="D5" s="7" t="s">
        <v>7</v>
      </c>
    </row>
    <row r="6" spans="1:4" ht="22.5" x14ac:dyDescent="0.25">
      <c r="A6" s="8" t="s">
        <v>4</v>
      </c>
      <c r="B6" s="9" t="s">
        <v>8</v>
      </c>
      <c r="C6" s="17" t="s">
        <v>9</v>
      </c>
      <c r="D6" s="18">
        <f>SUM(D7:D8)</f>
        <v>30131.851999999999</v>
      </c>
    </row>
    <row r="7" spans="1:4" x14ac:dyDescent="0.25">
      <c r="A7" s="8" t="s">
        <v>10</v>
      </c>
      <c r="B7" s="19"/>
      <c r="C7" s="19"/>
      <c r="D7" s="19"/>
    </row>
    <row r="8" spans="1:4" x14ac:dyDescent="0.25">
      <c r="A8" s="20" t="s">
        <v>11</v>
      </c>
      <c r="B8" s="21" t="s">
        <v>12</v>
      </c>
      <c r="C8" s="22" t="s">
        <v>9</v>
      </c>
      <c r="D8" s="23">
        <v>30131.851999999999</v>
      </c>
    </row>
    <row r="9" spans="1:4" ht="22.5" x14ac:dyDescent="0.25">
      <c r="A9" s="8" t="s">
        <v>5</v>
      </c>
      <c r="B9" s="9" t="s">
        <v>13</v>
      </c>
      <c r="C9" s="17" t="s">
        <v>9</v>
      </c>
      <c r="D9" s="18">
        <f ca="1">SUM(D10:D11)+D22+SUM(D25:D33)+D36+D39+D41</f>
        <v>44233.204000000005</v>
      </c>
    </row>
    <row r="10" spans="1:4" ht="22.5" x14ac:dyDescent="0.25">
      <c r="A10" s="8" t="s">
        <v>14</v>
      </c>
      <c r="B10" s="24" t="s">
        <v>15</v>
      </c>
      <c r="C10" s="17" t="s">
        <v>9</v>
      </c>
      <c r="D10" s="23">
        <v>0</v>
      </c>
    </row>
    <row r="11" spans="1:4" x14ac:dyDescent="0.25">
      <c r="A11" s="8" t="s">
        <v>16</v>
      </c>
      <c r="B11" s="24" t="s">
        <v>17</v>
      </c>
      <c r="C11" s="17" t="s">
        <v>9</v>
      </c>
      <c r="D11" s="18">
        <f ca="1">SUMIF(flagSum_List02_2,"p",D12:D21)</f>
        <v>0</v>
      </c>
    </row>
    <row r="12" spans="1:4" x14ac:dyDescent="0.25">
      <c r="A12" s="20" t="s">
        <v>129</v>
      </c>
      <c r="B12" s="25" t="s">
        <v>18</v>
      </c>
      <c r="C12" s="22" t="s">
        <v>19</v>
      </c>
      <c r="D12" s="19">
        <f>D13*D14+D15</f>
        <v>42653.540490070001</v>
      </c>
    </row>
    <row r="13" spans="1:4" x14ac:dyDescent="0.25">
      <c r="A13" s="20" t="s">
        <v>131</v>
      </c>
      <c r="B13" s="26" t="s">
        <v>20</v>
      </c>
      <c r="C13" s="27" t="s">
        <v>21</v>
      </c>
      <c r="D13" s="23">
        <v>10678.619000000001</v>
      </c>
    </row>
    <row r="14" spans="1:4" x14ac:dyDescent="0.25">
      <c r="A14" s="20" t="s">
        <v>132</v>
      </c>
      <c r="B14" s="26" t="s">
        <v>22</v>
      </c>
      <c r="C14" s="22" t="s">
        <v>9</v>
      </c>
      <c r="D14" s="23">
        <v>3.7385299999999999</v>
      </c>
    </row>
    <row r="15" spans="1:4" x14ac:dyDescent="0.25">
      <c r="A15" s="20" t="s">
        <v>133</v>
      </c>
      <c r="B15" s="26" t="s">
        <v>23</v>
      </c>
      <c r="C15" s="22" t="s">
        <v>9</v>
      </c>
      <c r="D15" s="23">
        <v>2731.203</v>
      </c>
    </row>
    <row r="16" spans="1:4" x14ac:dyDescent="0.25">
      <c r="A16" s="20" t="s">
        <v>134</v>
      </c>
      <c r="B16" s="26" t="s">
        <v>24</v>
      </c>
      <c r="C16" s="22" t="s">
        <v>19</v>
      </c>
      <c r="D16" s="28" t="s">
        <v>25</v>
      </c>
    </row>
    <row r="17" spans="1:4" x14ac:dyDescent="0.25">
      <c r="A17" s="20" t="s">
        <v>130</v>
      </c>
      <c r="B17" s="25" t="s">
        <v>25</v>
      </c>
      <c r="C17" s="22" t="s">
        <v>19</v>
      </c>
      <c r="D17" s="19">
        <f>D18*D19+D20</f>
        <v>149.11498799999998</v>
      </c>
    </row>
    <row r="18" spans="1:4" x14ac:dyDescent="0.25">
      <c r="A18" s="20" t="s">
        <v>135</v>
      </c>
      <c r="B18" s="26" t="s">
        <v>20</v>
      </c>
      <c r="C18" s="27" t="s">
        <v>21</v>
      </c>
      <c r="D18" s="23">
        <v>24.445080000000001</v>
      </c>
    </row>
    <row r="19" spans="1:4" x14ac:dyDescent="0.25">
      <c r="A19" s="20" t="s">
        <v>136</v>
      </c>
      <c r="B19" s="26" t="s">
        <v>22</v>
      </c>
      <c r="C19" s="22" t="s">
        <v>9</v>
      </c>
      <c r="D19" s="23">
        <v>6.1</v>
      </c>
    </row>
    <row r="20" spans="1:4" x14ac:dyDescent="0.25">
      <c r="A20" s="20" t="s">
        <v>137</v>
      </c>
      <c r="B20" s="26" t="s">
        <v>23</v>
      </c>
      <c r="C20" s="22" t="s">
        <v>9</v>
      </c>
      <c r="D20" s="23">
        <v>0</v>
      </c>
    </row>
    <row r="21" spans="1:4" x14ac:dyDescent="0.25">
      <c r="A21" s="20" t="s">
        <v>138</v>
      </c>
      <c r="B21" s="26" t="s">
        <v>24</v>
      </c>
      <c r="C21" s="22" t="s">
        <v>19</v>
      </c>
      <c r="D21" s="28" t="s">
        <v>25</v>
      </c>
    </row>
    <row r="22" spans="1:4" ht="22.5" x14ac:dyDescent="0.25">
      <c r="A22" s="8" t="s">
        <v>26</v>
      </c>
      <c r="B22" s="24" t="s">
        <v>27</v>
      </c>
      <c r="C22" s="17" t="s">
        <v>9</v>
      </c>
      <c r="D22" s="23">
        <f>6648.301+5942.3</f>
        <v>12590.601000000001</v>
      </c>
    </row>
    <row r="23" spans="1:4" x14ac:dyDescent="0.25">
      <c r="A23" s="8" t="s">
        <v>28</v>
      </c>
      <c r="B23" s="29" t="s">
        <v>29</v>
      </c>
      <c r="C23" s="17" t="s">
        <v>30</v>
      </c>
      <c r="D23" s="23">
        <f>D22/D24</f>
        <v>3.1372971693411742</v>
      </c>
    </row>
    <row r="24" spans="1:4" x14ac:dyDescent="0.25">
      <c r="A24" s="8" t="s">
        <v>31</v>
      </c>
      <c r="B24" s="29" t="s">
        <v>32</v>
      </c>
      <c r="C24" s="17" t="s">
        <v>33</v>
      </c>
      <c r="D24" s="30">
        <f>2264.4+1748.8</f>
        <v>4013.2</v>
      </c>
    </row>
    <row r="25" spans="1:4" ht="22.5" x14ac:dyDescent="0.25">
      <c r="A25" s="8" t="s">
        <v>34</v>
      </c>
      <c r="B25" s="24" t="s">
        <v>35</v>
      </c>
      <c r="C25" s="17" t="s">
        <v>9</v>
      </c>
      <c r="D25" s="23">
        <f>2509.506</f>
        <v>2509.5059999999999</v>
      </c>
    </row>
    <row r="26" spans="1:4" ht="30" x14ac:dyDescent="0.25">
      <c r="A26" s="8" t="s">
        <v>36</v>
      </c>
      <c r="B26" s="31" t="s">
        <v>37</v>
      </c>
      <c r="C26" s="17" t="s">
        <v>9</v>
      </c>
      <c r="D26" s="23">
        <v>0</v>
      </c>
    </row>
    <row r="27" spans="1:4" ht="22.5" x14ac:dyDescent="0.25">
      <c r="A27" s="8" t="s">
        <v>38</v>
      </c>
      <c r="B27" s="24" t="s">
        <v>39</v>
      </c>
      <c r="C27" s="17" t="s">
        <v>9</v>
      </c>
      <c r="D27" s="23">
        <f>2628.9+967.399</f>
        <v>3596.299</v>
      </c>
    </row>
    <row r="28" spans="1:4" ht="22.5" x14ac:dyDescent="0.25">
      <c r="A28" s="8" t="s">
        <v>40</v>
      </c>
      <c r="B28" s="24" t="s">
        <v>41</v>
      </c>
      <c r="C28" s="17" t="s">
        <v>9</v>
      </c>
      <c r="D28" s="23">
        <f>803.7+305.1</f>
        <v>1108.8000000000002</v>
      </c>
    </row>
    <row r="29" spans="1:4" ht="22.5" x14ac:dyDescent="0.25">
      <c r="A29" s="8" t="s">
        <v>42</v>
      </c>
      <c r="B29" s="24" t="s">
        <v>43</v>
      </c>
      <c r="C29" s="17" t="s">
        <v>9</v>
      </c>
      <c r="D29" s="23">
        <f>2680.254+308.236</f>
        <v>2988.49</v>
      </c>
    </row>
    <row r="30" spans="1:4" ht="22.5" x14ac:dyDescent="0.25">
      <c r="A30" s="8" t="s">
        <v>44</v>
      </c>
      <c r="B30" s="24" t="s">
        <v>45</v>
      </c>
      <c r="C30" s="17" t="s">
        <v>9</v>
      </c>
      <c r="D30" s="23">
        <f>809.435+93.088</f>
        <v>902.52299999999991</v>
      </c>
    </row>
    <row r="31" spans="1:4" x14ac:dyDescent="0.25">
      <c r="A31" s="8" t="s">
        <v>46</v>
      </c>
      <c r="B31" s="24" t="s">
        <v>47</v>
      </c>
      <c r="C31" s="17" t="s">
        <v>9</v>
      </c>
      <c r="D31" s="23">
        <f>3737.4+51.6</f>
        <v>3789</v>
      </c>
    </row>
    <row r="32" spans="1:4" ht="30" x14ac:dyDescent="0.25">
      <c r="A32" s="8" t="s">
        <v>48</v>
      </c>
      <c r="B32" s="31" t="s">
        <v>49</v>
      </c>
      <c r="C32" s="17" t="s">
        <v>9</v>
      </c>
      <c r="D32" s="23">
        <f>2.1</f>
        <v>2.1</v>
      </c>
    </row>
    <row r="33" spans="1:4" ht="22.5" x14ac:dyDescent="0.25">
      <c r="A33" s="8" t="s">
        <v>50</v>
      </c>
      <c r="B33" s="24" t="s">
        <v>51</v>
      </c>
      <c r="C33" s="17" t="s">
        <v>9</v>
      </c>
      <c r="D33" s="23">
        <f>4049.888+689.37-D29-D30+7270+75.4+0.04</f>
        <v>8193.6850000000013</v>
      </c>
    </row>
    <row r="34" spans="1:4" x14ac:dyDescent="0.25">
      <c r="A34" s="8" t="s">
        <v>52</v>
      </c>
      <c r="B34" s="29" t="s">
        <v>53</v>
      </c>
      <c r="C34" s="17" t="s">
        <v>9</v>
      </c>
      <c r="D34" s="23">
        <v>0</v>
      </c>
    </row>
    <row r="35" spans="1:4" x14ac:dyDescent="0.25">
      <c r="A35" s="8" t="s">
        <v>54</v>
      </c>
      <c r="B35" s="29" t="s">
        <v>55</v>
      </c>
      <c r="C35" s="17" t="s">
        <v>9</v>
      </c>
      <c r="D35" s="23">
        <v>0</v>
      </c>
    </row>
    <row r="36" spans="1:4" x14ac:dyDescent="0.25">
      <c r="A36" s="8" t="s">
        <v>56</v>
      </c>
      <c r="B36" s="24" t="s">
        <v>57</v>
      </c>
      <c r="C36" s="17" t="s">
        <v>9</v>
      </c>
      <c r="D36" s="23">
        <f>1647.1+248.7</f>
        <v>1895.8</v>
      </c>
    </row>
    <row r="37" spans="1:4" x14ac:dyDescent="0.25">
      <c r="A37" s="8" t="s">
        <v>58</v>
      </c>
      <c r="B37" s="29" t="s">
        <v>53</v>
      </c>
      <c r="C37" s="17" t="s">
        <v>9</v>
      </c>
      <c r="D37" s="23">
        <v>0</v>
      </c>
    </row>
    <row r="38" spans="1:4" x14ac:dyDescent="0.25">
      <c r="A38" s="8" t="s">
        <v>59</v>
      </c>
      <c r="B38" s="29" t="s">
        <v>55</v>
      </c>
      <c r="C38" s="17" t="s">
        <v>9</v>
      </c>
      <c r="D38" s="23">
        <v>0</v>
      </c>
    </row>
    <row r="39" spans="1:4" ht="22.5" x14ac:dyDescent="0.25">
      <c r="A39" s="8" t="s">
        <v>60</v>
      </c>
      <c r="B39" s="24" t="s">
        <v>61</v>
      </c>
      <c r="C39" s="17" t="s">
        <v>9</v>
      </c>
      <c r="D39" s="23">
        <f>5486.2+510.7</f>
        <v>5996.9</v>
      </c>
    </row>
    <row r="40" spans="1:4" ht="45" x14ac:dyDescent="0.25">
      <c r="A40" s="8" t="s">
        <v>62</v>
      </c>
      <c r="B40" s="29" t="s">
        <v>63</v>
      </c>
      <c r="C40" s="17" t="s">
        <v>19</v>
      </c>
      <c r="D40" s="32" t="s">
        <v>64</v>
      </c>
    </row>
    <row r="41" spans="1:4" ht="33.75" x14ac:dyDescent="0.25">
      <c r="A41" s="8" t="s">
        <v>65</v>
      </c>
      <c r="B41" s="24" t="s">
        <v>66</v>
      </c>
      <c r="C41" s="17" t="s">
        <v>9</v>
      </c>
      <c r="D41" s="18">
        <f>SUM(D42:D46)</f>
        <v>659.5</v>
      </c>
    </row>
    <row r="42" spans="1:4" x14ac:dyDescent="0.25">
      <c r="A42" s="8" t="s">
        <v>67</v>
      </c>
      <c r="B42" s="19"/>
      <c r="C42" s="19"/>
      <c r="D42" s="19"/>
    </row>
    <row r="43" spans="1:4" x14ac:dyDescent="0.25">
      <c r="A43" s="20" t="s">
        <v>68</v>
      </c>
      <c r="B43" s="33" t="s">
        <v>69</v>
      </c>
      <c r="C43" s="22" t="s">
        <v>9</v>
      </c>
      <c r="D43" s="23">
        <v>53.9</v>
      </c>
    </row>
    <row r="44" spans="1:4" x14ac:dyDescent="0.25">
      <c r="A44" s="20" t="s">
        <v>70</v>
      </c>
      <c r="B44" s="33" t="s">
        <v>71</v>
      </c>
      <c r="C44" s="22" t="s">
        <v>9</v>
      </c>
      <c r="D44" s="23">
        <f>491.1+37.2</f>
        <v>528.30000000000007</v>
      </c>
    </row>
    <row r="45" spans="1:4" x14ac:dyDescent="0.25">
      <c r="A45" s="20" t="s">
        <v>72</v>
      </c>
      <c r="B45" s="33" t="s">
        <v>73</v>
      </c>
      <c r="C45" s="22" t="s">
        <v>9</v>
      </c>
      <c r="D45" s="23">
        <f>3.5+9.4</f>
        <v>12.9</v>
      </c>
    </row>
    <row r="46" spans="1:4" x14ac:dyDescent="0.25">
      <c r="A46" s="20" t="s">
        <v>74</v>
      </c>
      <c r="B46" s="33" t="s">
        <v>75</v>
      </c>
      <c r="C46" s="22" t="s">
        <v>9</v>
      </c>
      <c r="D46" s="23">
        <f>17.4+47</f>
        <v>64.400000000000006</v>
      </c>
    </row>
    <row r="47" spans="1:4" ht="22.5" x14ac:dyDescent="0.25">
      <c r="A47" s="8" t="s">
        <v>6</v>
      </c>
      <c r="B47" s="9" t="s">
        <v>76</v>
      </c>
      <c r="C47" s="17" t="s">
        <v>9</v>
      </c>
      <c r="D47" s="23">
        <f>D8-(List02_p3/61.124)*D59</f>
        <v>30131.851999999999</v>
      </c>
    </row>
    <row r="48" spans="1:4" ht="22.5" x14ac:dyDescent="0.25">
      <c r="A48" s="8" t="s">
        <v>7</v>
      </c>
      <c r="B48" s="9" t="s">
        <v>77</v>
      </c>
      <c r="C48" s="17" t="s">
        <v>9</v>
      </c>
      <c r="D48" s="23">
        <f>List02_p4</f>
        <v>0</v>
      </c>
    </row>
    <row r="49" spans="1:4" ht="22.5" x14ac:dyDescent="0.25">
      <c r="A49" s="8" t="s">
        <v>78</v>
      </c>
      <c r="B49" s="24" t="s">
        <v>79</v>
      </c>
      <c r="C49" s="17" t="s">
        <v>9</v>
      </c>
      <c r="D49" s="23">
        <v>0</v>
      </c>
    </row>
    <row r="50" spans="1:4" ht="33.75" x14ac:dyDescent="0.25">
      <c r="A50" s="8" t="s">
        <v>80</v>
      </c>
      <c r="B50" s="9" t="s">
        <v>81</v>
      </c>
      <c r="C50" s="17" t="s">
        <v>9</v>
      </c>
      <c r="D50" s="23">
        <f>9416.8-12007.6</f>
        <v>-2590.8000000000011</v>
      </c>
    </row>
    <row r="51" spans="1:4" x14ac:dyDescent="0.25">
      <c r="A51" s="8" t="s">
        <v>82</v>
      </c>
      <c r="B51" s="24" t="s">
        <v>83</v>
      </c>
      <c r="C51" s="17" t="s">
        <v>9</v>
      </c>
      <c r="D51" s="23">
        <f>D50</f>
        <v>-2590.8000000000011</v>
      </c>
    </row>
    <row r="52" spans="1:4" x14ac:dyDescent="0.25">
      <c r="A52" s="8" t="s">
        <v>84</v>
      </c>
      <c r="B52" s="9" t="s">
        <v>85</v>
      </c>
      <c r="C52" s="17" t="s">
        <v>9</v>
      </c>
      <c r="D52" s="23">
        <v>0</v>
      </c>
    </row>
    <row r="53" spans="1:4" ht="56.25" x14ac:dyDescent="0.25">
      <c r="A53" s="8" t="s">
        <v>86</v>
      </c>
      <c r="B53" s="9" t="s">
        <v>87</v>
      </c>
      <c r="C53" s="17" t="s">
        <v>19</v>
      </c>
      <c r="D53" s="13" t="s">
        <v>88</v>
      </c>
    </row>
    <row r="54" spans="1:4" ht="45" x14ac:dyDescent="0.25">
      <c r="A54" s="8" t="s">
        <v>89</v>
      </c>
      <c r="B54" s="9" t="s">
        <v>90</v>
      </c>
      <c r="C54" s="17" t="s">
        <v>91</v>
      </c>
      <c r="D54" s="23">
        <v>87.1</v>
      </c>
    </row>
    <row r="55" spans="1:4" x14ac:dyDescent="0.25">
      <c r="A55" s="8" t="s">
        <v>92</v>
      </c>
      <c r="B55" s="19"/>
      <c r="C55" s="19"/>
      <c r="D55" s="19"/>
    </row>
    <row r="56" spans="1:4" ht="22.5" x14ac:dyDescent="0.25">
      <c r="A56" s="8" t="s">
        <v>93</v>
      </c>
      <c r="B56" s="9" t="s">
        <v>94</v>
      </c>
      <c r="C56" s="17" t="s">
        <v>91</v>
      </c>
      <c r="D56" s="23">
        <v>14.05</v>
      </c>
    </row>
    <row r="57" spans="1:4" ht="33.75" x14ac:dyDescent="0.25">
      <c r="A57" s="8" t="s">
        <v>95</v>
      </c>
      <c r="B57" s="9" t="s">
        <v>96</v>
      </c>
      <c r="C57" s="17" t="s">
        <v>97</v>
      </c>
      <c r="D57" s="30">
        <v>73.328000000000003</v>
      </c>
    </row>
    <row r="58" spans="1:4" ht="33.75" x14ac:dyDescent="0.25">
      <c r="A58" s="8" t="s">
        <v>98</v>
      </c>
      <c r="B58" s="9" t="s">
        <v>99</v>
      </c>
      <c r="C58" s="17" t="s">
        <v>97</v>
      </c>
      <c r="D58" s="30">
        <v>0</v>
      </c>
    </row>
    <row r="59" spans="1:4" ht="33.75" x14ac:dyDescent="0.25">
      <c r="A59" s="8" t="s">
        <v>100</v>
      </c>
      <c r="B59" s="9" t="s">
        <v>101</v>
      </c>
      <c r="C59" s="17" t="s">
        <v>97</v>
      </c>
      <c r="D59" s="34">
        <f>SUM(D60:D61)</f>
        <v>31.552499999999998</v>
      </c>
    </row>
    <row r="60" spans="1:4" x14ac:dyDescent="0.25">
      <c r="A60" s="8" t="s">
        <v>102</v>
      </c>
      <c r="B60" s="24" t="s">
        <v>103</v>
      </c>
      <c r="C60" s="17" t="s">
        <v>97</v>
      </c>
      <c r="D60" s="30">
        <v>31.532</v>
      </c>
    </row>
    <row r="61" spans="1:4" ht="22.5" x14ac:dyDescent="0.25">
      <c r="A61" s="8" t="s">
        <v>104</v>
      </c>
      <c r="B61" s="24" t="s">
        <v>105</v>
      </c>
      <c r="C61" s="17" t="s">
        <v>97</v>
      </c>
      <c r="D61" s="30">
        <v>2.0500000000000001E-2</v>
      </c>
    </row>
    <row r="62" spans="1:4" ht="33.75" x14ac:dyDescent="0.25">
      <c r="A62" s="8" t="s">
        <v>106</v>
      </c>
      <c r="B62" s="9" t="s">
        <v>107</v>
      </c>
      <c r="C62" s="17" t="s">
        <v>108</v>
      </c>
      <c r="D62" s="23">
        <v>0</v>
      </c>
    </row>
    <row r="63" spans="1:4" x14ac:dyDescent="0.25">
      <c r="A63" s="8" t="s">
        <v>109</v>
      </c>
      <c r="B63" s="9" t="s">
        <v>110</v>
      </c>
      <c r="C63" s="17" t="s">
        <v>97</v>
      </c>
      <c r="D63" s="30">
        <v>10.224</v>
      </c>
    </row>
    <row r="64" spans="1:4" ht="22.5" x14ac:dyDescent="0.25">
      <c r="A64" s="8" t="s">
        <v>111</v>
      </c>
      <c r="B64" s="9" t="s">
        <v>112</v>
      </c>
      <c r="C64" s="17" t="s">
        <v>113</v>
      </c>
      <c r="D64" s="23">
        <f>10+6</f>
        <v>16</v>
      </c>
    </row>
    <row r="65" spans="1:4" ht="22.5" x14ac:dyDescent="0.25">
      <c r="A65" s="8" t="s">
        <v>114</v>
      </c>
      <c r="B65" s="9" t="s">
        <v>115</v>
      </c>
      <c r="C65" s="17" t="s">
        <v>113</v>
      </c>
      <c r="D65" s="23">
        <v>8</v>
      </c>
    </row>
    <row r="66" spans="1:4" ht="45" x14ac:dyDescent="0.25">
      <c r="A66" s="8" t="s">
        <v>116</v>
      </c>
      <c r="B66" s="9" t="s">
        <v>117</v>
      </c>
      <c r="C66" s="17" t="s">
        <v>118</v>
      </c>
      <c r="D66" s="35">
        <f>5275931.72/D59/1000</f>
        <v>167.21121052214565</v>
      </c>
    </row>
    <row r="67" spans="1:4" x14ac:dyDescent="0.25">
      <c r="A67" s="8" t="s">
        <v>119</v>
      </c>
      <c r="B67" s="19"/>
      <c r="C67" s="19"/>
      <c r="D67" s="19"/>
    </row>
    <row r="68" spans="1:4" ht="45" x14ac:dyDescent="0.25">
      <c r="A68" s="8" t="s">
        <v>120</v>
      </c>
      <c r="B68" s="9" t="s">
        <v>121</v>
      </c>
      <c r="C68" s="17" t="s">
        <v>122</v>
      </c>
      <c r="D68" s="23">
        <f>2264.4/D59/1000</f>
        <v>7.1766104112193974E-2</v>
      </c>
    </row>
    <row r="69" spans="1:4" ht="45" x14ac:dyDescent="0.25">
      <c r="A69" s="8" t="s">
        <v>123</v>
      </c>
      <c r="B69" s="9" t="s">
        <v>124</v>
      </c>
      <c r="C69" s="17" t="s">
        <v>125</v>
      </c>
      <c r="D69" s="23">
        <f>90424/D59/1000</f>
        <v>2.8658267966088267</v>
      </c>
    </row>
    <row r="70" spans="1:4" x14ac:dyDescent="0.25">
      <c r="A70" s="8" t="s">
        <v>126</v>
      </c>
      <c r="B70" s="9" t="s">
        <v>127</v>
      </c>
      <c r="C70" s="17" t="s">
        <v>19</v>
      </c>
      <c r="D70" s="36" t="s">
        <v>128</v>
      </c>
    </row>
  </sheetData>
  <mergeCells count="2">
    <mergeCell ref="A1:D1"/>
    <mergeCell ref="A2:D2"/>
  </mergeCells>
  <dataValidations count="7">
    <dataValidation type="list" allowBlank="1" showInputMessage="1" showErrorMessage="1" errorTitle="Ошибка" error="Выберите значение из списка" prompt="Выберите значение из списка" sqref="B12 B17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D16 D21">
      <formula1>kind_of_purchase_method</formula1>
    </dataValidation>
    <dataValidation type="decimal" allowBlank="1" showErrorMessage="1" errorTitle="Ошибка" error="Допускается ввод только действительных чисел!" sqref="D50:D51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D70 B8 C13 B43:B46 C18">
      <formula1>900</formula1>
    </dataValidation>
    <dataValidation type="decimal" allowBlank="1" showErrorMessage="1" errorTitle="Ошибка" error="Допускается ввод только действительных чисел!" sqref="D47:D48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53">
      <formula1>900</formula1>
    </dataValidation>
    <dataValidation type="decimal" allowBlank="1" showErrorMessage="1" errorTitle="Ошибка" error="Допускается ввод только неотрицательных чисел!" sqref="D68:D69 D56:D58 D60:D66 D54 D10 D22:D39 D8 D52 D49 D13:D15 D43:D46 D18:D20">
      <formula1>0</formula1>
      <formula2>9.99999999999999E+23</formula2>
    </dataValidation>
  </dataValidations>
  <hyperlinks>
    <hyperlink ref="D53" location="'Показатели (факт)'!$G$47" tooltip="Кликните по гиперссылке, чтобы перейти на сайт организации или отредактировать её" display="http://bru.ugmk.com/ru/business/information-disclosure/?YEAR=&amp;TYPE=42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B7" sqref="B7"/>
    </sheetView>
  </sheetViews>
  <sheetFormatPr defaultRowHeight="15" x14ac:dyDescent="0.25"/>
  <cols>
    <col min="1" max="1" width="6.28515625" bestFit="1" customWidth="1"/>
    <col min="2" max="2" width="56.42578125" customWidth="1"/>
    <col min="3" max="3" width="17.5703125" customWidth="1"/>
    <col min="4" max="4" width="20.85546875" customWidth="1"/>
  </cols>
  <sheetData>
    <row r="1" spans="1:4" ht="43.5" customHeight="1" x14ac:dyDescent="0.25">
      <c r="A1" s="15" t="s">
        <v>143</v>
      </c>
      <c r="B1" s="15"/>
      <c r="C1" s="15"/>
      <c r="D1" s="15"/>
    </row>
    <row r="2" spans="1:4" x14ac:dyDescent="0.25">
      <c r="A2" s="16" t="str">
        <f>IF(org=0,"Не определено",org)</f>
        <v>Открытое акционерное общество "Богословское рудоуправление", г.Краснотурьинск</v>
      </c>
      <c r="B2" s="16"/>
      <c r="C2" s="16"/>
      <c r="D2" s="16"/>
    </row>
    <row r="3" spans="1:4" x14ac:dyDescent="0.25">
      <c r="A3" s="1"/>
      <c r="B3" s="2"/>
      <c r="C3" s="3"/>
      <c r="D3" s="4"/>
    </row>
    <row r="4" spans="1:4" x14ac:dyDescent="0.25">
      <c r="A4" s="5" t="s">
        <v>0</v>
      </c>
      <c r="B4" s="6" t="s">
        <v>1</v>
      </c>
      <c r="C4" s="6" t="s">
        <v>3</v>
      </c>
      <c r="D4" s="6" t="s">
        <v>139</v>
      </c>
    </row>
    <row r="5" spans="1:4" x14ac:dyDescent="0.25">
      <c r="A5" s="7" t="s">
        <v>4</v>
      </c>
      <c r="B5" s="7" t="s">
        <v>5</v>
      </c>
      <c r="C5" s="7" t="s">
        <v>6</v>
      </c>
      <c r="D5" s="7" t="s">
        <v>7</v>
      </c>
    </row>
    <row r="6" spans="1:4" x14ac:dyDescent="0.25">
      <c r="A6" s="8">
        <v>1</v>
      </c>
      <c r="B6" s="9" t="s">
        <v>146</v>
      </c>
      <c r="C6" s="10">
        <v>0</v>
      </c>
      <c r="D6" s="11"/>
    </row>
    <row r="7" spans="1:4" ht="22.5" x14ac:dyDescent="0.25">
      <c r="A7" s="8" t="s">
        <v>5</v>
      </c>
      <c r="B7" s="9" t="s">
        <v>145</v>
      </c>
      <c r="C7" s="10">
        <v>0</v>
      </c>
      <c r="D7" s="11"/>
    </row>
    <row r="8" spans="1:4" ht="22.5" x14ac:dyDescent="0.25">
      <c r="A8" s="8" t="s">
        <v>6</v>
      </c>
      <c r="B8" s="9" t="s">
        <v>144</v>
      </c>
      <c r="C8" s="12" t="s">
        <v>140</v>
      </c>
      <c r="D8" s="13"/>
    </row>
    <row r="9" spans="1:4" ht="22.5" x14ac:dyDescent="0.25">
      <c r="A9" s="8" t="s">
        <v>7</v>
      </c>
      <c r="B9" s="9" t="s">
        <v>141</v>
      </c>
      <c r="C9" s="10">
        <v>0</v>
      </c>
      <c r="D9" s="11"/>
    </row>
    <row r="10" spans="1:4" ht="22.5" x14ac:dyDescent="0.25">
      <c r="A10" s="8" t="s">
        <v>80</v>
      </c>
      <c r="B10" s="9" t="s">
        <v>142</v>
      </c>
      <c r="C10" s="10">
        <v>0</v>
      </c>
      <c r="D10" s="11"/>
    </row>
    <row r="11" spans="1:4" x14ac:dyDescent="0.25">
      <c r="A11" s="8" t="s">
        <v>84</v>
      </c>
      <c r="B11" s="9" t="s">
        <v>127</v>
      </c>
      <c r="C11" s="14"/>
      <c r="D11" s="11"/>
    </row>
  </sheetData>
  <mergeCells count="2">
    <mergeCell ref="A1:D1"/>
    <mergeCell ref="A2:D2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Укажите значение &quot;не утверждены&quot;, в случае, если показатели надежности и качества не утверждены" sqref="C8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C11">
      <formula1>900</formula1>
    </dataValidation>
    <dataValidation type="decimal" allowBlank="1" showErrorMessage="1" errorTitle="Ошибка" error="Допускается ввод только неотрицательных чисел!" sqref="C6:C7 C9:C1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, либо на адрес сайта в сети интернет." sqref="D8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ФХД</vt:lpstr>
      <vt:lpstr>2017</vt:lpstr>
      <vt:lpstr>flagSum_List02_2</vt:lpstr>
      <vt:lpstr>List02_p3</vt:lpstr>
      <vt:lpstr>List02_p4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</dc:creator>
  <cp:lastModifiedBy>Отдел</cp:lastModifiedBy>
  <dcterms:created xsi:type="dcterms:W3CDTF">2018-05-14T03:38:29Z</dcterms:created>
  <dcterms:modified xsi:type="dcterms:W3CDTF">2018-05-14T03:51:14Z</dcterms:modified>
</cp:coreProperties>
</file>